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ikolaeva_n_d\Desktop\"/>
    </mc:Choice>
  </mc:AlternateContent>
  <xr:revisionPtr revIDLastSave="0" documentId="13_ncr:1_{E1843EE1-E348-4107-BB3A-DBD0CAC8E1C4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024,052" sheetId="1" r:id="rId1"/>
    <sheet name="024" sheetId="4" r:id="rId2"/>
    <sheet name="052" sheetId="3" r:id="rId3"/>
    <sheet name="вб" sheetId="2" r:id="rId4"/>
    <sheet name="Лист3" sheetId="7" r:id="rId5"/>
    <sheet name="Лист1" sheetId="8" r:id="rId6"/>
  </sheets>
  <definedNames>
    <definedName name="_xlnm._FilterDatabase" localSheetId="0" hidden="1">'024,052'!#REF!</definedName>
    <definedName name="А80" localSheetId="0">#REF!</definedName>
    <definedName name="А80">#REF!</definedName>
    <definedName name="АТ53" localSheetId="0">#REF!</definedName>
    <definedName name="АТ53">#REF!</definedName>
    <definedName name="В27" localSheetId="0">#REF!</definedName>
    <definedName name="В27">#REF!</definedName>
    <definedName name="В33" localSheetId="0">#REF!</definedName>
    <definedName name="В33">#REF!</definedName>
    <definedName name="_xlnm.Print_Titles" localSheetId="0">'024,052'!$A:$A,'024,052'!$13:$17</definedName>
    <definedName name="_xlnm.Print_Area" localSheetId="0">'024,052'!$A$1:$AF$135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B60" i="4"/>
  <c r="O59" i="4"/>
  <c r="P59" i="4" s="1"/>
  <c r="F59" i="4"/>
  <c r="O58" i="4"/>
  <c r="P58" i="4" s="1"/>
  <c r="F58" i="4"/>
  <c r="O57" i="4"/>
  <c r="P57" i="4" s="1"/>
  <c r="F57" i="4"/>
  <c r="O56" i="4"/>
  <c r="P56" i="4" s="1"/>
  <c r="F56" i="4"/>
  <c r="O55" i="4"/>
  <c r="P55" i="4" s="1"/>
  <c r="F55" i="4"/>
  <c r="O54" i="4"/>
  <c r="P54" i="4" s="1"/>
  <c r="F54" i="4"/>
  <c r="O53" i="4"/>
  <c r="P53" i="4" s="1"/>
  <c r="F53" i="4"/>
  <c r="O52" i="4"/>
  <c r="P52" i="4" s="1"/>
  <c r="F52" i="4"/>
  <c r="L52" i="4" s="1"/>
  <c r="M52" i="4" s="1"/>
  <c r="AE52" i="4" s="1"/>
  <c r="O51" i="4"/>
  <c r="P51" i="4" s="1"/>
  <c r="F51" i="4"/>
  <c r="L51" i="4" s="1"/>
  <c r="M51" i="4" s="1"/>
  <c r="AE51" i="4" s="1"/>
  <c r="O50" i="4"/>
  <c r="P50" i="4" s="1"/>
  <c r="F50" i="4"/>
  <c r="O49" i="4"/>
  <c r="U49" i="4" s="1"/>
  <c r="F49" i="4"/>
  <c r="L49" i="4" s="1"/>
  <c r="M49" i="4" s="1"/>
  <c r="AE49" i="4" s="1"/>
  <c r="O48" i="4"/>
  <c r="U48" i="4" s="1"/>
  <c r="F48" i="4"/>
  <c r="O47" i="4"/>
  <c r="U47" i="4" s="1"/>
  <c r="F47" i="4"/>
  <c r="L47" i="4" s="1"/>
  <c r="M47" i="4" s="1"/>
  <c r="AE47" i="4" s="1"/>
  <c r="O46" i="4"/>
  <c r="P46" i="4" s="1"/>
  <c r="F46" i="4"/>
  <c r="O45" i="4"/>
  <c r="P45" i="4" s="1"/>
  <c r="F45" i="4"/>
  <c r="B90" i="4"/>
  <c r="Q106" i="4"/>
  <c r="G106" i="4"/>
  <c r="B106" i="4"/>
  <c r="F60" i="4" l="1"/>
  <c r="L60" i="4"/>
  <c r="M60" i="4" s="1"/>
  <c r="AE60" i="4" s="1"/>
  <c r="AC59" i="4"/>
  <c r="AD59" i="4" s="1"/>
  <c r="L58" i="4"/>
  <c r="M58" i="4" s="1"/>
  <c r="AE58" i="4" s="1"/>
  <c r="AC58" i="4"/>
  <c r="AD58" i="4" s="1"/>
  <c r="L59" i="4"/>
  <c r="M59" i="4" s="1"/>
  <c r="AE59" i="4" s="1"/>
  <c r="U50" i="4"/>
  <c r="U60" i="4" s="1"/>
  <c r="AC57" i="4"/>
  <c r="AD57" i="4" s="1"/>
  <c r="L56" i="4"/>
  <c r="M56" i="4" s="1"/>
  <c r="AE56" i="4" s="1"/>
  <c r="AC56" i="4"/>
  <c r="AD56" i="4" s="1"/>
  <c r="L57" i="4"/>
  <c r="M57" i="4" s="1"/>
  <c r="AE57" i="4" s="1"/>
  <c r="AC55" i="4"/>
  <c r="AD55" i="4" s="1"/>
  <c r="L55" i="4"/>
  <c r="M55" i="4" s="1"/>
  <c r="AE55" i="4" s="1"/>
  <c r="P48" i="4"/>
  <c r="AC52" i="4"/>
  <c r="AD52" i="4" s="1"/>
  <c r="AC51" i="4"/>
  <c r="AD51" i="4" s="1"/>
  <c r="AF51" i="4" s="1"/>
  <c r="AC54" i="4"/>
  <c r="AD54" i="4" s="1"/>
  <c r="AC46" i="4"/>
  <c r="AD46" i="4" s="1"/>
  <c r="L45" i="4"/>
  <c r="M45" i="4" s="1"/>
  <c r="AE45" i="4" s="1"/>
  <c r="AC45" i="4"/>
  <c r="L48" i="4"/>
  <c r="M48" i="4" s="1"/>
  <c r="AE48" i="4" s="1"/>
  <c r="L50" i="4"/>
  <c r="M50" i="4" s="1"/>
  <c r="AE50" i="4" s="1"/>
  <c r="L53" i="4"/>
  <c r="M53" i="4" s="1"/>
  <c r="AE53" i="4" s="1"/>
  <c r="AC53" i="4"/>
  <c r="AD53" i="4" s="1"/>
  <c r="L46" i="4"/>
  <c r="M46" i="4" s="1"/>
  <c r="AE46" i="4" s="1"/>
  <c r="P47" i="4"/>
  <c r="AC47" i="4" s="1"/>
  <c r="P49" i="4"/>
  <c r="AC50" i="4"/>
  <c r="L54" i="4"/>
  <c r="M54" i="4" s="1"/>
  <c r="AE54" i="4" s="1"/>
  <c r="Q90" i="4"/>
  <c r="R90" i="4"/>
  <c r="S90" i="4"/>
  <c r="T90" i="4"/>
  <c r="U90" i="4"/>
  <c r="V90" i="4"/>
  <c r="W90" i="4"/>
  <c r="X90" i="4"/>
  <c r="Y90" i="4"/>
  <c r="Z90" i="4"/>
  <c r="AA90" i="4"/>
  <c r="AB90" i="4"/>
  <c r="O94" i="4"/>
  <c r="P94" i="4" s="1"/>
  <c r="F94" i="4"/>
  <c r="O93" i="4"/>
  <c r="P93" i="4" s="1"/>
  <c r="F93" i="4"/>
  <c r="F92" i="4"/>
  <c r="O92" i="4" s="1"/>
  <c r="P92" i="4" s="1"/>
  <c r="O91" i="4"/>
  <c r="P91" i="4" s="1"/>
  <c r="F91" i="4"/>
  <c r="I90" i="4"/>
  <c r="J90" i="4"/>
  <c r="K90" i="4"/>
  <c r="H90" i="4"/>
  <c r="O89" i="4"/>
  <c r="P89" i="4" s="1"/>
  <c r="N89" i="4"/>
  <c r="F89" i="4"/>
  <c r="O88" i="4"/>
  <c r="P88" i="4" s="1"/>
  <c r="N88" i="4"/>
  <c r="F88" i="4"/>
  <c r="L88" i="4" s="1"/>
  <c r="M88" i="4" s="1"/>
  <c r="AE88" i="4" s="1"/>
  <c r="O87" i="4"/>
  <c r="P87" i="4" s="1"/>
  <c r="N87" i="4"/>
  <c r="F87" i="4"/>
  <c r="O86" i="4"/>
  <c r="P86" i="4" s="1"/>
  <c r="N86" i="4"/>
  <c r="F86" i="4"/>
  <c r="L86" i="4" s="1"/>
  <c r="M86" i="4" s="1"/>
  <c r="AE86" i="4" s="1"/>
  <c r="O85" i="4"/>
  <c r="P85" i="4" s="1"/>
  <c r="N85" i="4"/>
  <c r="F85" i="4"/>
  <c r="O84" i="4"/>
  <c r="P84" i="4" s="1"/>
  <c r="N84" i="4"/>
  <c r="F84" i="4"/>
  <c r="L84" i="4" s="1"/>
  <c r="M84" i="4" s="1"/>
  <c r="AE84" i="4" s="1"/>
  <c r="O83" i="4"/>
  <c r="P83" i="4" s="1"/>
  <c r="N83" i="4"/>
  <c r="F83" i="4"/>
  <c r="O82" i="4"/>
  <c r="P82" i="4" s="1"/>
  <c r="N82" i="4"/>
  <c r="F82" i="4"/>
  <c r="L82" i="4" s="1"/>
  <c r="M82" i="4" s="1"/>
  <c r="AE82" i="4" s="1"/>
  <c r="O81" i="4"/>
  <c r="P81" i="4" s="1"/>
  <c r="N81" i="4"/>
  <c r="F81" i="4"/>
  <c r="O80" i="4"/>
  <c r="P80" i="4" s="1"/>
  <c r="N80" i="4"/>
  <c r="F80" i="4"/>
  <c r="L80" i="4" s="1"/>
  <c r="M80" i="4" s="1"/>
  <c r="AE80" i="4" s="1"/>
  <c r="O79" i="4"/>
  <c r="P79" i="4" s="1"/>
  <c r="N79" i="4"/>
  <c r="F79" i="4"/>
  <c r="O78" i="4"/>
  <c r="P78" i="4" s="1"/>
  <c r="N78" i="4"/>
  <c r="F78" i="4"/>
  <c r="L78" i="4" s="1"/>
  <c r="M78" i="4" s="1"/>
  <c r="AE78" i="4" s="1"/>
  <c r="O77" i="4"/>
  <c r="P77" i="4" s="1"/>
  <c r="N77" i="4"/>
  <c r="F77" i="4"/>
  <c r="O76" i="4"/>
  <c r="P76" i="4" s="1"/>
  <c r="AC76" i="4" s="1"/>
  <c r="N76" i="4"/>
  <c r="F76" i="4"/>
  <c r="L76" i="4" s="1"/>
  <c r="O75" i="4"/>
  <c r="P75" i="4" s="1"/>
  <c r="N75" i="4"/>
  <c r="F75" i="4"/>
  <c r="O74" i="4"/>
  <c r="P74" i="4" s="1"/>
  <c r="N74" i="4"/>
  <c r="F74" i="4"/>
  <c r="O73" i="4"/>
  <c r="P73" i="4" s="1"/>
  <c r="N73" i="4"/>
  <c r="F73" i="4"/>
  <c r="L73" i="4" s="1"/>
  <c r="M73" i="4" s="1"/>
  <c r="AE73" i="4" s="1"/>
  <c r="O72" i="4"/>
  <c r="P72" i="4" s="1"/>
  <c r="N72" i="4"/>
  <c r="F72" i="4"/>
  <c r="O71" i="4"/>
  <c r="P71" i="4" s="1"/>
  <c r="N71" i="4"/>
  <c r="F71" i="4"/>
  <c r="L71" i="4" s="1"/>
  <c r="M71" i="4" s="1"/>
  <c r="AE71" i="4" s="1"/>
  <c r="O70" i="4"/>
  <c r="P70" i="4" s="1"/>
  <c r="N70" i="4"/>
  <c r="F70" i="4"/>
  <c r="O69" i="4"/>
  <c r="P69" i="4" s="1"/>
  <c r="N69" i="4"/>
  <c r="F69" i="4"/>
  <c r="L69" i="4" s="1"/>
  <c r="M69" i="4" s="1"/>
  <c r="AE69" i="4" s="1"/>
  <c r="O68" i="4"/>
  <c r="P68" i="4" s="1"/>
  <c r="N68" i="4"/>
  <c r="F68" i="4"/>
  <c r="O67" i="4"/>
  <c r="P67" i="4" s="1"/>
  <c r="N67" i="4"/>
  <c r="F67" i="4"/>
  <c r="L67" i="4" s="1"/>
  <c r="M67" i="4" s="1"/>
  <c r="AE67" i="4" s="1"/>
  <c r="O66" i="4"/>
  <c r="P66" i="4" s="1"/>
  <c r="N66" i="4"/>
  <c r="F66" i="4"/>
  <c r="O65" i="4"/>
  <c r="P65" i="4" s="1"/>
  <c r="N65" i="4"/>
  <c r="F65" i="4"/>
  <c r="L65" i="4" s="1"/>
  <c r="M65" i="4" s="1"/>
  <c r="AE65" i="4" s="1"/>
  <c r="O64" i="4"/>
  <c r="P64" i="4" s="1"/>
  <c r="N64" i="4"/>
  <c r="F64" i="4"/>
  <c r="O63" i="4"/>
  <c r="P63" i="4" s="1"/>
  <c r="N63" i="4"/>
  <c r="F63" i="4"/>
  <c r="L63" i="4" s="1"/>
  <c r="M63" i="4" s="1"/>
  <c r="AE63" i="4" s="1"/>
  <c r="O62" i="4"/>
  <c r="P62" i="4" s="1"/>
  <c r="N62" i="4"/>
  <c r="F62" i="4"/>
  <c r="O61" i="4"/>
  <c r="P61" i="4" s="1"/>
  <c r="N61" i="4"/>
  <c r="F61" i="4"/>
  <c r="L61" i="4" s="1"/>
  <c r="M61" i="4" s="1"/>
  <c r="AE61" i="4" s="1"/>
  <c r="Q44" i="4"/>
  <c r="R44" i="4"/>
  <c r="S44" i="4"/>
  <c r="T44" i="4"/>
  <c r="V44" i="4"/>
  <c r="W44" i="4"/>
  <c r="X44" i="4"/>
  <c r="Y44" i="4"/>
  <c r="Z44" i="4"/>
  <c r="AA44" i="4"/>
  <c r="AB44" i="4"/>
  <c r="G44" i="4"/>
  <c r="H44" i="4"/>
  <c r="I44" i="4"/>
  <c r="J44" i="4"/>
  <c r="K44" i="4"/>
  <c r="B44" i="4"/>
  <c r="O43" i="4"/>
  <c r="P43" i="4" s="1"/>
  <c r="F43" i="4"/>
  <c r="O42" i="4"/>
  <c r="P42" i="4" s="1"/>
  <c r="F42" i="4"/>
  <c r="L42" i="4" s="1"/>
  <c r="M42" i="4" s="1"/>
  <c r="AE42" i="4" s="1"/>
  <c r="O41" i="4"/>
  <c r="P41" i="4" s="1"/>
  <c r="F41" i="4"/>
  <c r="L41" i="4" s="1"/>
  <c r="M41" i="4" s="1"/>
  <c r="AE41" i="4" s="1"/>
  <c r="O40" i="4"/>
  <c r="P40" i="4" s="1"/>
  <c r="F40" i="4"/>
  <c r="L40" i="4" s="1"/>
  <c r="M40" i="4" s="1"/>
  <c r="AE40" i="4" s="1"/>
  <c r="O39" i="4"/>
  <c r="P39" i="4" s="1"/>
  <c r="F39" i="4"/>
  <c r="O38" i="4"/>
  <c r="P38" i="4" s="1"/>
  <c r="F38" i="4"/>
  <c r="O37" i="4"/>
  <c r="P37" i="4" s="1"/>
  <c r="F37" i="4"/>
  <c r="L37" i="4" s="1"/>
  <c r="M37" i="4" s="1"/>
  <c r="AE37" i="4" s="1"/>
  <c r="O36" i="4"/>
  <c r="P36" i="4" s="1"/>
  <c r="F36" i="4"/>
  <c r="L36" i="4" s="1"/>
  <c r="M36" i="4" s="1"/>
  <c r="AE36" i="4" s="1"/>
  <c r="O35" i="4"/>
  <c r="P35" i="4" s="1"/>
  <c r="F35" i="4"/>
  <c r="O34" i="4"/>
  <c r="P34" i="4" s="1"/>
  <c r="F34" i="4"/>
  <c r="L34" i="4" s="1"/>
  <c r="M34" i="4" s="1"/>
  <c r="AE34" i="4" s="1"/>
  <c r="O33" i="4"/>
  <c r="U33" i="4" s="1"/>
  <c r="F33" i="4"/>
  <c r="O32" i="4"/>
  <c r="P32" i="4" s="1"/>
  <c r="F32" i="4"/>
  <c r="L32" i="4" s="1"/>
  <c r="M32" i="4" s="1"/>
  <c r="AE32" i="4" s="1"/>
  <c r="O31" i="4"/>
  <c r="U31" i="4" s="1"/>
  <c r="F31" i="4"/>
  <c r="O30" i="4"/>
  <c r="P30" i="4" s="1"/>
  <c r="F30" i="4"/>
  <c r="O29" i="4"/>
  <c r="P29" i="4" s="1"/>
  <c r="F29" i="4"/>
  <c r="L29" i="4" s="1"/>
  <c r="M29" i="4" s="1"/>
  <c r="AE29" i="4" s="1"/>
  <c r="B24" i="2"/>
  <c r="P23" i="2"/>
  <c r="O19" i="2"/>
  <c r="AC23" i="2" l="1"/>
  <c r="AD50" i="4"/>
  <c r="AC48" i="4"/>
  <c r="AD48" i="4" s="1"/>
  <c r="AF48" i="4" s="1"/>
  <c r="AD45" i="4"/>
  <c r="AF58" i="4"/>
  <c r="P60" i="4"/>
  <c r="AF52" i="4"/>
  <c r="AF59" i="4"/>
  <c r="AF57" i="4"/>
  <c r="AF56" i="4"/>
  <c r="AF55" i="4"/>
  <c r="AF53" i="4"/>
  <c r="AF46" i="4"/>
  <c r="AF50" i="4"/>
  <c r="AC49" i="4"/>
  <c r="AD49" i="4" s="1"/>
  <c r="AF54" i="4"/>
  <c r="L91" i="4"/>
  <c r="P90" i="4"/>
  <c r="AC90" i="4" s="1"/>
  <c r="L92" i="4"/>
  <c r="M92" i="4" s="1"/>
  <c r="AE92" i="4" s="1"/>
  <c r="AD76" i="4"/>
  <c r="AC92" i="4"/>
  <c r="AD92" i="4" s="1"/>
  <c r="AC91" i="4"/>
  <c r="AC94" i="4"/>
  <c r="AD94" i="4" s="1"/>
  <c r="L93" i="4"/>
  <c r="M93" i="4" s="1"/>
  <c r="AE93" i="4" s="1"/>
  <c r="AC93" i="4"/>
  <c r="AD93" i="4" s="1"/>
  <c r="L94" i="4"/>
  <c r="M94" i="4" s="1"/>
  <c r="AE94" i="4" s="1"/>
  <c r="M76" i="4"/>
  <c r="AE76" i="4" s="1"/>
  <c r="F90" i="4"/>
  <c r="L90" i="4" s="1"/>
  <c r="AC82" i="4"/>
  <c r="AD82" i="4" s="1"/>
  <c r="AC86" i="4"/>
  <c r="AC81" i="4"/>
  <c r="AD81" i="4" s="1"/>
  <c r="AC85" i="4"/>
  <c r="AD85" i="4" s="1"/>
  <c r="AC89" i="4"/>
  <c r="AD89" i="4" s="1"/>
  <c r="AC80" i="4"/>
  <c r="AC84" i="4"/>
  <c r="AC88" i="4"/>
  <c r="AC79" i="4"/>
  <c r="AD79" i="4" s="1"/>
  <c r="AC83" i="4"/>
  <c r="AD83" i="4" s="1"/>
  <c r="AC87" i="4"/>
  <c r="AD87" i="4" s="1"/>
  <c r="L79" i="4"/>
  <c r="M79" i="4" s="1"/>
  <c r="AE79" i="4" s="1"/>
  <c r="L81" i="4"/>
  <c r="M81" i="4" s="1"/>
  <c r="AE81" i="4" s="1"/>
  <c r="L83" i="4"/>
  <c r="M83" i="4" s="1"/>
  <c r="AE83" i="4" s="1"/>
  <c r="L85" i="4"/>
  <c r="M85" i="4" s="1"/>
  <c r="AE85" i="4" s="1"/>
  <c r="L87" i="4"/>
  <c r="M87" i="4" s="1"/>
  <c r="AE87" i="4" s="1"/>
  <c r="L89" i="4"/>
  <c r="M89" i="4" s="1"/>
  <c r="AE89" i="4" s="1"/>
  <c r="U32" i="4"/>
  <c r="AC77" i="4"/>
  <c r="AD77" i="4" s="1"/>
  <c r="AC78" i="4"/>
  <c r="AD78" i="4" s="1"/>
  <c r="L77" i="4"/>
  <c r="M77" i="4" s="1"/>
  <c r="AE77" i="4" s="1"/>
  <c r="AC75" i="4"/>
  <c r="AD75" i="4" s="1"/>
  <c r="L75" i="4"/>
  <c r="M75" i="4" s="1"/>
  <c r="AE75" i="4" s="1"/>
  <c r="AC67" i="4"/>
  <c r="AC71" i="4"/>
  <c r="AC70" i="4"/>
  <c r="AD70" i="4" s="1"/>
  <c r="AC74" i="4"/>
  <c r="AD74" i="4" s="1"/>
  <c r="AC69" i="4"/>
  <c r="AC73" i="4"/>
  <c r="AC68" i="4"/>
  <c r="AD68" i="4" s="1"/>
  <c r="AC72" i="4"/>
  <c r="AD72" i="4" s="1"/>
  <c r="L68" i="4"/>
  <c r="M68" i="4" s="1"/>
  <c r="AE68" i="4" s="1"/>
  <c r="L70" i="4"/>
  <c r="M70" i="4" s="1"/>
  <c r="AE70" i="4" s="1"/>
  <c r="L72" i="4"/>
  <c r="M72" i="4" s="1"/>
  <c r="AE72" i="4" s="1"/>
  <c r="L74" i="4"/>
  <c r="M74" i="4" s="1"/>
  <c r="AE74" i="4" s="1"/>
  <c r="AC66" i="4"/>
  <c r="AD66" i="4" s="1"/>
  <c r="L66" i="4"/>
  <c r="M66" i="4" s="1"/>
  <c r="AE66" i="4" s="1"/>
  <c r="AC64" i="4"/>
  <c r="AD64" i="4" s="1"/>
  <c r="AC63" i="4"/>
  <c r="AC65" i="4"/>
  <c r="AD65" i="4" s="1"/>
  <c r="L64" i="4"/>
  <c r="M64" i="4" s="1"/>
  <c r="AE64" i="4" s="1"/>
  <c r="AC62" i="4"/>
  <c r="AD62" i="4" s="1"/>
  <c r="AC61" i="4"/>
  <c r="L62" i="4"/>
  <c r="M62" i="4" s="1"/>
  <c r="AE62" i="4" s="1"/>
  <c r="F44" i="4"/>
  <c r="AC42" i="4"/>
  <c r="AD42" i="4" s="1"/>
  <c r="AF42" i="4" s="1"/>
  <c r="L43" i="4"/>
  <c r="M43" i="4" s="1"/>
  <c r="AE43" i="4" s="1"/>
  <c r="AC43" i="4"/>
  <c r="U34" i="4"/>
  <c r="AC40" i="4"/>
  <c r="AD40" i="4" s="1"/>
  <c r="AC41" i="4"/>
  <c r="AD41" i="4" s="1"/>
  <c r="AC39" i="4"/>
  <c r="AD39" i="4" s="1"/>
  <c r="L39" i="4"/>
  <c r="M39" i="4" s="1"/>
  <c r="AE39" i="4" s="1"/>
  <c r="AC35" i="4"/>
  <c r="AC34" i="4"/>
  <c r="AC37" i="4"/>
  <c r="AC36" i="4"/>
  <c r="AD36" i="4" s="1"/>
  <c r="AF36" i="4" s="1"/>
  <c r="AC29" i="4"/>
  <c r="AC32" i="4"/>
  <c r="L30" i="4"/>
  <c r="M30" i="4" s="1"/>
  <c r="AE30" i="4" s="1"/>
  <c r="AC30" i="4"/>
  <c r="AD30" i="4" s="1"/>
  <c r="P31" i="4"/>
  <c r="P33" i="4"/>
  <c r="L38" i="4"/>
  <c r="M38" i="4" s="1"/>
  <c r="AE38" i="4" s="1"/>
  <c r="AC38" i="4"/>
  <c r="AD38" i="4" s="1"/>
  <c r="L31" i="4"/>
  <c r="L33" i="4"/>
  <c r="M33" i="4" s="1"/>
  <c r="AE33" i="4" s="1"/>
  <c r="L35" i="4"/>
  <c r="M35" i="4" s="1"/>
  <c r="AE35" i="4" s="1"/>
  <c r="AD23" i="2"/>
  <c r="I116" i="4"/>
  <c r="I115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0" i="4"/>
  <c r="N109" i="4"/>
  <c r="N108" i="4"/>
  <c r="N107" i="4"/>
  <c r="N105" i="4"/>
  <c r="N104" i="4"/>
  <c r="N103" i="4"/>
  <c r="N102" i="4"/>
  <c r="N101" i="4"/>
  <c r="N100" i="4"/>
  <c r="N99" i="4"/>
  <c r="N98" i="4"/>
  <c r="N97" i="4"/>
  <c r="N96" i="4"/>
  <c r="N95" i="4"/>
  <c r="AC60" i="4" l="1"/>
  <c r="AF49" i="4"/>
  <c r="AD47" i="4"/>
  <c r="AF47" i="4" s="1"/>
  <c r="AF45" i="4"/>
  <c r="AD91" i="4"/>
  <c r="M91" i="4"/>
  <c r="M31" i="4"/>
  <c r="M44" i="4" s="1"/>
  <c r="AE44" i="4" s="1"/>
  <c r="AD80" i="4"/>
  <c r="AF80" i="4" s="1"/>
  <c r="AD71" i="4"/>
  <c r="AF71" i="4" s="1"/>
  <c r="AF82" i="4"/>
  <c r="AF65" i="4"/>
  <c r="AD67" i="4"/>
  <c r="AF67" i="4" s="1"/>
  <c r="AF78" i="4"/>
  <c r="AD73" i="4"/>
  <c r="AF73" i="4" s="1"/>
  <c r="AD61" i="4"/>
  <c r="AF61" i="4" s="1"/>
  <c r="AD63" i="4"/>
  <c r="AF63" i="4" s="1"/>
  <c r="AF76" i="4"/>
  <c r="AF92" i="4"/>
  <c r="AD86" i="4"/>
  <c r="AF86" i="4" s="1"/>
  <c r="AD69" i="4"/>
  <c r="AF69" i="4" s="1"/>
  <c r="AD88" i="4"/>
  <c r="AF88" i="4" s="1"/>
  <c r="AD84" i="4"/>
  <c r="AF84" i="4" s="1"/>
  <c r="AF94" i="4"/>
  <c r="AF93" i="4"/>
  <c r="M90" i="4"/>
  <c r="AE90" i="4" s="1"/>
  <c r="AF85" i="4"/>
  <c r="AF83" i="4"/>
  <c r="AF79" i="4"/>
  <c r="AF89" i="4"/>
  <c r="AF87" i="4"/>
  <c r="AF81" i="4"/>
  <c r="P44" i="4"/>
  <c r="AF70" i="4"/>
  <c r="AF68" i="4"/>
  <c r="AF75" i="4"/>
  <c r="AF77" i="4"/>
  <c r="AF74" i="4"/>
  <c r="AF72" i="4"/>
  <c r="AF66" i="4"/>
  <c r="AF64" i="4"/>
  <c r="AF62" i="4"/>
  <c r="AD34" i="4"/>
  <c r="AF34" i="4" s="1"/>
  <c r="L44" i="4"/>
  <c r="U44" i="4"/>
  <c r="AD37" i="4"/>
  <c r="AF37" i="4" s="1"/>
  <c r="AF41" i="4"/>
  <c r="AD43" i="4"/>
  <c r="AF43" i="4" s="1"/>
  <c r="AD32" i="4"/>
  <c r="AF32" i="4" s="1"/>
  <c r="AD29" i="4"/>
  <c r="AD35" i="4"/>
  <c r="AF35" i="4" s="1"/>
  <c r="AF40" i="4"/>
  <c r="AF39" i="4"/>
  <c r="AF38" i="4"/>
  <c r="AC33" i="4"/>
  <c r="AC31" i="4"/>
  <c r="AF30" i="4"/>
  <c r="O33" i="1"/>
  <c r="O26" i="1"/>
  <c r="AD60" i="4" l="1"/>
  <c r="AF60" i="4"/>
  <c r="AE91" i="4"/>
  <c r="AF91" i="4" s="1"/>
  <c r="AE31" i="4"/>
  <c r="AD90" i="4"/>
  <c r="AF90" i="4" s="1"/>
  <c r="AC44" i="4"/>
  <c r="AD31" i="4"/>
  <c r="AF29" i="4"/>
  <c r="AD33" i="4"/>
  <c r="AF33" i="4" s="1"/>
  <c r="B50" i="7"/>
  <c r="B52" i="7" s="1"/>
  <c r="C50" i="7"/>
  <c r="C52" i="7" s="1"/>
  <c r="D50" i="7"/>
  <c r="D52" i="7" s="1"/>
  <c r="E50" i="7"/>
  <c r="E52" i="7" s="1"/>
  <c r="F50" i="7"/>
  <c r="F52" i="7" s="1"/>
  <c r="G50" i="7"/>
  <c r="G52" i="7" s="1"/>
  <c r="H50" i="7"/>
  <c r="H52" i="7" s="1"/>
  <c r="I50" i="7"/>
  <c r="I52" i="7" s="1"/>
  <c r="J50" i="7"/>
  <c r="J52" i="7" s="1"/>
  <c r="K50" i="7"/>
  <c r="K52" i="7" s="1"/>
  <c r="L50" i="7"/>
  <c r="L52" i="7" s="1"/>
  <c r="M50" i="7"/>
  <c r="M52" i="7" s="1"/>
  <c r="N50" i="7"/>
  <c r="N52" i="7" s="1"/>
  <c r="O50" i="7"/>
  <c r="O52" i="7" s="1"/>
  <c r="P50" i="7"/>
  <c r="P52" i="7" s="1"/>
  <c r="Q50" i="7"/>
  <c r="Q52" i="7" s="1"/>
  <c r="R50" i="7"/>
  <c r="R52" i="7" s="1"/>
  <c r="S50" i="7"/>
  <c r="S52" i="7" s="1"/>
  <c r="T50" i="7"/>
  <c r="T52" i="7" s="1"/>
  <c r="U50" i="7"/>
  <c r="U52" i="7" s="1"/>
  <c r="V50" i="7"/>
  <c r="V52" i="7" s="1"/>
  <c r="W50" i="7"/>
  <c r="W52" i="7" s="1"/>
  <c r="X50" i="7"/>
  <c r="X52" i="7" s="1"/>
  <c r="Y50" i="7"/>
  <c r="Y52" i="7" s="1"/>
  <c r="Z50" i="7"/>
  <c r="Z52" i="7" s="1"/>
  <c r="AA50" i="7"/>
  <c r="AA52" i="7" s="1"/>
  <c r="AB50" i="7"/>
  <c r="AB52" i="7" s="1"/>
  <c r="AC50" i="7"/>
  <c r="AC52" i="7" s="1"/>
  <c r="AD50" i="7"/>
  <c r="AD52" i="7" s="1"/>
  <c r="AE50" i="7"/>
  <c r="AE52" i="7" s="1"/>
  <c r="AF50" i="7"/>
  <c r="AF52" i="7" s="1"/>
  <c r="R73" i="1"/>
  <c r="H73" i="1"/>
  <c r="C16" i="7"/>
  <c r="D16" i="7"/>
  <c r="E16" i="7"/>
  <c r="N16" i="7"/>
  <c r="O16" i="7"/>
  <c r="AF31" i="4" l="1"/>
  <c r="AD44" i="4"/>
  <c r="AF44" i="4" s="1"/>
  <c r="D44" i="7"/>
  <c r="E44" i="7"/>
  <c r="N44" i="7"/>
  <c r="B42" i="7"/>
  <c r="B44" i="7" s="1"/>
  <c r="C42" i="7"/>
  <c r="C44" i="7" s="1"/>
  <c r="F42" i="7"/>
  <c r="F44" i="7" s="1"/>
  <c r="G42" i="7"/>
  <c r="G44" i="7" s="1"/>
  <c r="H42" i="7"/>
  <c r="H44" i="7" s="1"/>
  <c r="I42" i="7"/>
  <c r="I44" i="7" s="1"/>
  <c r="J42" i="7"/>
  <c r="J44" i="7" s="1"/>
  <c r="K42" i="7"/>
  <c r="K44" i="7" s="1"/>
  <c r="L42" i="7"/>
  <c r="L44" i="7" s="1"/>
  <c r="M42" i="7"/>
  <c r="M44" i="7" s="1"/>
  <c r="O42" i="7"/>
  <c r="O44" i="7" s="1"/>
  <c r="P42" i="7"/>
  <c r="P44" i="7" s="1"/>
  <c r="Q42" i="7"/>
  <c r="Q44" i="7" s="1"/>
  <c r="R42" i="7"/>
  <c r="R44" i="7" s="1"/>
  <c r="S42" i="7"/>
  <c r="S44" i="7" s="1"/>
  <c r="T42" i="7"/>
  <c r="T44" i="7" s="1"/>
  <c r="U42" i="7"/>
  <c r="U44" i="7" s="1"/>
  <c r="V42" i="7"/>
  <c r="V44" i="7" s="1"/>
  <c r="W42" i="7"/>
  <c r="W44" i="7" s="1"/>
  <c r="X42" i="7"/>
  <c r="X44" i="7" s="1"/>
  <c r="Y42" i="7"/>
  <c r="Y44" i="7" s="1"/>
  <c r="Z42" i="7"/>
  <c r="Z44" i="7" s="1"/>
  <c r="AA42" i="7"/>
  <c r="AA44" i="7" s="1"/>
  <c r="AB42" i="7"/>
  <c r="AB44" i="7" s="1"/>
  <c r="AC42" i="7"/>
  <c r="AC44" i="7" s="1"/>
  <c r="AD42" i="7"/>
  <c r="AD44" i="7" s="1"/>
  <c r="AE42" i="7"/>
  <c r="AE44" i="7" s="1"/>
  <c r="AF42" i="7"/>
  <c r="AF44" i="7" s="1"/>
  <c r="C35" i="7"/>
  <c r="D35" i="7"/>
  <c r="N35" i="7"/>
  <c r="B33" i="7"/>
  <c r="B35" i="7" s="1"/>
  <c r="E33" i="7"/>
  <c r="E35" i="7" s="1"/>
  <c r="F33" i="7"/>
  <c r="F35" i="7" s="1"/>
  <c r="G33" i="7"/>
  <c r="G35" i="7" s="1"/>
  <c r="H33" i="7"/>
  <c r="H35" i="7" s="1"/>
  <c r="I33" i="7"/>
  <c r="I35" i="7" s="1"/>
  <c r="J33" i="7"/>
  <c r="J35" i="7" s="1"/>
  <c r="K33" i="7"/>
  <c r="K35" i="7" s="1"/>
  <c r="L33" i="7"/>
  <c r="L35" i="7" s="1"/>
  <c r="M33" i="7"/>
  <c r="M35" i="7" s="1"/>
  <c r="O33" i="7"/>
  <c r="O35" i="7" s="1"/>
  <c r="P33" i="7"/>
  <c r="P35" i="7" s="1"/>
  <c r="Q33" i="7"/>
  <c r="Q35" i="7" s="1"/>
  <c r="R33" i="7"/>
  <c r="R35" i="7" s="1"/>
  <c r="S33" i="7"/>
  <c r="S35" i="7" s="1"/>
  <c r="T33" i="7"/>
  <c r="T35" i="7" s="1"/>
  <c r="U33" i="7"/>
  <c r="U35" i="7" s="1"/>
  <c r="V33" i="7"/>
  <c r="V35" i="7" s="1"/>
  <c r="W33" i="7"/>
  <c r="W35" i="7" s="1"/>
  <c r="X33" i="7"/>
  <c r="X35" i="7" s="1"/>
  <c r="Y33" i="7"/>
  <c r="Y35" i="7" s="1"/>
  <c r="Z33" i="7"/>
  <c r="Z35" i="7" s="1"/>
  <c r="AA33" i="7"/>
  <c r="AA35" i="7" s="1"/>
  <c r="AB33" i="7"/>
  <c r="AB35" i="7" s="1"/>
  <c r="AC33" i="7"/>
  <c r="AC35" i="7" s="1"/>
  <c r="AD33" i="7"/>
  <c r="AD35" i="7" s="1"/>
  <c r="AE33" i="7"/>
  <c r="AE35" i="7" s="1"/>
  <c r="AF33" i="7"/>
  <c r="AF35" i="7" s="1"/>
  <c r="C26" i="7"/>
  <c r="D26" i="7"/>
  <c r="N26" i="7"/>
  <c r="B24" i="7"/>
  <c r="B26" i="7" s="1"/>
  <c r="E24" i="7"/>
  <c r="E26" i="7" s="1"/>
  <c r="F24" i="7"/>
  <c r="F26" i="7" s="1"/>
  <c r="G24" i="7"/>
  <c r="G26" i="7" s="1"/>
  <c r="H24" i="7"/>
  <c r="H26" i="7" s="1"/>
  <c r="I24" i="7"/>
  <c r="I26" i="7" s="1"/>
  <c r="J24" i="7"/>
  <c r="J26" i="7" s="1"/>
  <c r="K24" i="7"/>
  <c r="K26" i="7" s="1"/>
  <c r="L24" i="7"/>
  <c r="L26" i="7" s="1"/>
  <c r="M24" i="7"/>
  <c r="M26" i="7" s="1"/>
  <c r="O24" i="7"/>
  <c r="O26" i="7" s="1"/>
  <c r="P24" i="7"/>
  <c r="P26" i="7" s="1"/>
  <c r="Q24" i="7"/>
  <c r="Q26" i="7" s="1"/>
  <c r="R24" i="7"/>
  <c r="R26" i="7" s="1"/>
  <c r="S24" i="7"/>
  <c r="S26" i="7" s="1"/>
  <c r="T24" i="7"/>
  <c r="T26" i="7" s="1"/>
  <c r="U24" i="7"/>
  <c r="U26" i="7" s="1"/>
  <c r="V24" i="7"/>
  <c r="V26" i="7" s="1"/>
  <c r="W24" i="7"/>
  <c r="W26" i="7" s="1"/>
  <c r="X24" i="7"/>
  <c r="X26" i="7" s="1"/>
  <c r="Y24" i="7"/>
  <c r="Y26" i="7" s="1"/>
  <c r="Z24" i="7"/>
  <c r="Z26" i="7" s="1"/>
  <c r="AA24" i="7"/>
  <c r="AA26" i="7" s="1"/>
  <c r="AB24" i="7"/>
  <c r="AB26" i="7" s="1"/>
  <c r="AC24" i="7"/>
  <c r="AC26" i="7" s="1"/>
  <c r="AD24" i="7"/>
  <c r="AD26" i="7" s="1"/>
  <c r="AE24" i="7"/>
  <c r="AE26" i="7" s="1"/>
  <c r="AF24" i="7"/>
  <c r="AF26" i="7" s="1"/>
  <c r="B14" i="7"/>
  <c r="B16" i="7" s="1"/>
  <c r="F14" i="7"/>
  <c r="F16" i="7" s="1"/>
  <c r="G14" i="7"/>
  <c r="G16" i="7" s="1"/>
  <c r="H14" i="7"/>
  <c r="H16" i="7" s="1"/>
  <c r="I14" i="7"/>
  <c r="I16" i="7" s="1"/>
  <c r="J14" i="7"/>
  <c r="J16" i="7" s="1"/>
  <c r="K14" i="7"/>
  <c r="K16" i="7" s="1"/>
  <c r="L14" i="7"/>
  <c r="L16" i="7" s="1"/>
  <c r="M14" i="7"/>
  <c r="M16" i="7" s="1"/>
  <c r="P14" i="7"/>
  <c r="P16" i="7" s="1"/>
  <c r="Q14" i="7"/>
  <c r="Q16" i="7" s="1"/>
  <c r="R14" i="7"/>
  <c r="R16" i="7" s="1"/>
  <c r="S14" i="7"/>
  <c r="S16" i="7" s="1"/>
  <c r="T14" i="7"/>
  <c r="T16" i="7" s="1"/>
  <c r="U14" i="7"/>
  <c r="U16" i="7" s="1"/>
  <c r="V14" i="7"/>
  <c r="V16" i="7" s="1"/>
  <c r="W14" i="7"/>
  <c r="W16" i="7" s="1"/>
  <c r="X14" i="7"/>
  <c r="X16" i="7" s="1"/>
  <c r="Y14" i="7"/>
  <c r="Y16" i="7" s="1"/>
  <c r="Z14" i="7"/>
  <c r="Z16" i="7" s="1"/>
  <c r="AA14" i="7"/>
  <c r="AA16" i="7" s="1"/>
  <c r="AB14" i="7"/>
  <c r="AB16" i="7" s="1"/>
  <c r="AC14" i="7"/>
  <c r="AC16" i="7" s="1"/>
  <c r="AD14" i="7"/>
  <c r="AD16" i="7" s="1"/>
  <c r="AE14" i="7"/>
  <c r="AE16" i="7" s="1"/>
  <c r="AF14" i="7"/>
  <c r="AF16" i="7" s="1"/>
  <c r="C7" i="7"/>
  <c r="D7" i="7"/>
  <c r="E7" i="7"/>
  <c r="N7" i="7"/>
  <c r="O7" i="7"/>
  <c r="B5" i="7"/>
  <c r="B7" i="7" s="1"/>
  <c r="F5" i="7"/>
  <c r="F7" i="7" s="1"/>
  <c r="G5" i="7"/>
  <c r="G7" i="7" s="1"/>
  <c r="H5" i="7"/>
  <c r="H7" i="7" s="1"/>
  <c r="I5" i="7"/>
  <c r="I7" i="7" s="1"/>
  <c r="J5" i="7"/>
  <c r="J7" i="7" s="1"/>
  <c r="K5" i="7"/>
  <c r="K7" i="7" s="1"/>
  <c r="L5" i="7"/>
  <c r="L7" i="7" s="1"/>
  <c r="M5" i="7"/>
  <c r="M7" i="7" s="1"/>
  <c r="P5" i="7"/>
  <c r="P7" i="7" s="1"/>
  <c r="Q5" i="7"/>
  <c r="Q7" i="7" s="1"/>
  <c r="R5" i="7"/>
  <c r="R7" i="7" s="1"/>
  <c r="S5" i="7"/>
  <c r="S7" i="7" s="1"/>
  <c r="T5" i="7"/>
  <c r="T7" i="7" s="1"/>
  <c r="U5" i="7"/>
  <c r="U7" i="7" s="1"/>
  <c r="V5" i="7"/>
  <c r="V7" i="7" s="1"/>
  <c r="W5" i="7"/>
  <c r="W7" i="7" s="1"/>
  <c r="X5" i="7"/>
  <c r="X7" i="7" s="1"/>
  <c r="Y5" i="7"/>
  <c r="Y7" i="7" s="1"/>
  <c r="Z5" i="7"/>
  <c r="Z7" i="7" s="1"/>
  <c r="AA5" i="7"/>
  <c r="AA7" i="7" s="1"/>
  <c r="AB5" i="7"/>
  <c r="AB7" i="7" s="1"/>
  <c r="AC5" i="7"/>
  <c r="AC7" i="7" s="1"/>
  <c r="AD5" i="7"/>
  <c r="AD7" i="7" s="1"/>
  <c r="AE5" i="7"/>
  <c r="AE7" i="7" s="1"/>
  <c r="AF5" i="7"/>
  <c r="AF7" i="7" s="1"/>
  <c r="AB107" i="4"/>
  <c r="AB108" i="4"/>
  <c r="AB109" i="4"/>
  <c r="AB110" i="4"/>
  <c r="AB111" i="4"/>
  <c r="C137" i="1"/>
  <c r="I38" i="3" l="1"/>
  <c r="AB126" i="4"/>
  <c r="AA126" i="4"/>
  <c r="Z126" i="4"/>
  <c r="Y126" i="4"/>
  <c r="X126" i="4"/>
  <c r="W126" i="4"/>
  <c r="V126" i="4"/>
  <c r="U126" i="4"/>
  <c r="T126" i="4"/>
  <c r="S126" i="4"/>
  <c r="R126" i="4"/>
  <c r="Q126" i="4"/>
  <c r="K126" i="4"/>
  <c r="J126" i="4"/>
  <c r="H126" i="4"/>
  <c r="G126" i="4"/>
  <c r="C126" i="4"/>
  <c r="B126" i="4"/>
  <c r="O125" i="4"/>
  <c r="P125" i="4" s="1"/>
  <c r="F125" i="4"/>
  <c r="L125" i="4" s="1"/>
  <c r="O124" i="4"/>
  <c r="P124" i="4" s="1"/>
  <c r="AC124" i="4" s="1"/>
  <c r="F124" i="4"/>
  <c r="O123" i="4"/>
  <c r="P123" i="4" s="1"/>
  <c r="F123" i="4"/>
  <c r="L123" i="4" s="1"/>
  <c r="O122" i="4"/>
  <c r="P122" i="4" s="1"/>
  <c r="AC122" i="4" s="1"/>
  <c r="F122" i="4"/>
  <c r="O121" i="4"/>
  <c r="P121" i="4" s="1"/>
  <c r="F121" i="4"/>
  <c r="O120" i="4"/>
  <c r="P120" i="4" s="1"/>
  <c r="F120" i="4"/>
  <c r="L120" i="4" s="1"/>
  <c r="O119" i="4"/>
  <c r="P119" i="4" s="1"/>
  <c r="F119" i="4"/>
  <c r="L119" i="4" s="1"/>
  <c r="O118" i="4"/>
  <c r="P118" i="4" s="1"/>
  <c r="AC118" i="4" s="1"/>
  <c r="F118" i="4"/>
  <c r="O117" i="4"/>
  <c r="P117" i="4" s="1"/>
  <c r="F117" i="4"/>
  <c r="O116" i="4"/>
  <c r="P116" i="4" s="1"/>
  <c r="F116" i="4"/>
  <c r="L116" i="4" s="1"/>
  <c r="O115" i="4"/>
  <c r="P115" i="4" s="1"/>
  <c r="AC115" i="4" s="1"/>
  <c r="F115" i="4"/>
  <c r="L115" i="4" s="1"/>
  <c r="O114" i="4"/>
  <c r="P114" i="4" s="1"/>
  <c r="F114" i="4"/>
  <c r="O113" i="4"/>
  <c r="P113" i="4" s="1"/>
  <c r="AC113" i="4" s="1"/>
  <c r="F113" i="4"/>
  <c r="L113" i="4" s="1"/>
  <c r="O112" i="4"/>
  <c r="F112" i="4"/>
  <c r="B111" i="4"/>
  <c r="O110" i="4"/>
  <c r="P110" i="4" s="1"/>
  <c r="AC110" i="4" s="1"/>
  <c r="AD110" i="4" s="1"/>
  <c r="F110" i="4"/>
  <c r="L110" i="4" s="1"/>
  <c r="M110" i="4" s="1"/>
  <c r="AE110" i="4" s="1"/>
  <c r="O109" i="4"/>
  <c r="P109" i="4" s="1"/>
  <c r="F109" i="4"/>
  <c r="O108" i="4"/>
  <c r="P108" i="4" s="1"/>
  <c r="F108" i="4"/>
  <c r="L108" i="4" s="1"/>
  <c r="O107" i="4"/>
  <c r="P107" i="4" s="1"/>
  <c r="F107" i="4"/>
  <c r="AB106" i="4"/>
  <c r="AA106" i="4"/>
  <c r="Z106" i="4"/>
  <c r="Y106" i="4"/>
  <c r="X106" i="4"/>
  <c r="W106" i="4"/>
  <c r="V106" i="4"/>
  <c r="U106" i="4"/>
  <c r="T106" i="4"/>
  <c r="S106" i="4"/>
  <c r="R106" i="4"/>
  <c r="K106" i="4"/>
  <c r="J106" i="4"/>
  <c r="I106" i="4"/>
  <c r="H106" i="4"/>
  <c r="O105" i="4"/>
  <c r="P105" i="4" s="1"/>
  <c r="F105" i="4"/>
  <c r="L105" i="4" s="1"/>
  <c r="O104" i="4"/>
  <c r="P104" i="4" s="1"/>
  <c r="F104" i="4"/>
  <c r="O103" i="4"/>
  <c r="P103" i="4" s="1"/>
  <c r="AC103" i="4" s="1"/>
  <c r="F103" i="4"/>
  <c r="L103" i="4" s="1"/>
  <c r="O102" i="4"/>
  <c r="P102" i="4" s="1"/>
  <c r="F102" i="4"/>
  <c r="L102" i="4" s="1"/>
  <c r="M102" i="4" s="1"/>
  <c r="AE102" i="4" s="1"/>
  <c r="O101" i="4"/>
  <c r="P101" i="4" s="1"/>
  <c r="F101" i="4"/>
  <c r="O100" i="4"/>
  <c r="P100" i="4" s="1"/>
  <c r="F100" i="4"/>
  <c r="L100" i="4" s="1"/>
  <c r="O99" i="4"/>
  <c r="P99" i="4" s="1"/>
  <c r="AC99" i="4" s="1"/>
  <c r="AD99" i="4" s="1"/>
  <c r="F99" i="4"/>
  <c r="L99" i="4" s="1"/>
  <c r="M99" i="4" s="1"/>
  <c r="AE99" i="4" s="1"/>
  <c r="O98" i="4"/>
  <c r="P98" i="4" s="1"/>
  <c r="AC98" i="4" s="1"/>
  <c r="AD98" i="4" s="1"/>
  <c r="F98" i="4"/>
  <c r="O97" i="4"/>
  <c r="P97" i="4" s="1"/>
  <c r="F97" i="4"/>
  <c r="L97" i="4" s="1"/>
  <c r="M97" i="4" s="1"/>
  <c r="AE97" i="4" s="1"/>
  <c r="O96" i="4"/>
  <c r="P96" i="4" s="1"/>
  <c r="F96" i="4"/>
  <c r="O95" i="4"/>
  <c r="P95" i="4" s="1"/>
  <c r="F95" i="4"/>
  <c r="B31" i="3"/>
  <c r="B34" i="3"/>
  <c r="G34" i="3"/>
  <c r="H34" i="3"/>
  <c r="I34" i="3"/>
  <c r="J34" i="3"/>
  <c r="K34" i="3"/>
  <c r="Q34" i="3"/>
  <c r="R34" i="3"/>
  <c r="S34" i="3"/>
  <c r="T34" i="3"/>
  <c r="U34" i="3"/>
  <c r="V34" i="3"/>
  <c r="W34" i="3"/>
  <c r="X34" i="3"/>
  <c r="Y34" i="3"/>
  <c r="Z34" i="3"/>
  <c r="AA34" i="3"/>
  <c r="AB34" i="3"/>
  <c r="F35" i="3"/>
  <c r="L35" i="3" s="1"/>
  <c r="L36" i="3" s="1"/>
  <c r="O35" i="3"/>
  <c r="P35" i="3" s="1"/>
  <c r="AC35" i="3" s="1"/>
  <c r="AC36" i="3" s="1"/>
  <c r="B36" i="3"/>
  <c r="O19" i="3"/>
  <c r="P19" i="3" s="1"/>
  <c r="N19" i="3"/>
  <c r="O28" i="3"/>
  <c r="P28" i="3" s="1"/>
  <c r="AC28" i="3" s="1"/>
  <c r="AD28" i="3" s="1"/>
  <c r="O29" i="3"/>
  <c r="P29" i="3" s="1"/>
  <c r="O30" i="3"/>
  <c r="P30" i="3" s="1"/>
  <c r="N28" i="3"/>
  <c r="N29" i="3"/>
  <c r="N30" i="3"/>
  <c r="F29" i="3"/>
  <c r="L29" i="3" s="1"/>
  <c r="F30" i="3"/>
  <c r="AC95" i="4" l="1"/>
  <c r="AD95" i="4" s="1"/>
  <c r="P106" i="4"/>
  <c r="F106" i="4"/>
  <c r="L95" i="4"/>
  <c r="L107" i="4"/>
  <c r="M107" i="4" s="1"/>
  <c r="F111" i="4"/>
  <c r="AC107" i="4"/>
  <c r="P111" i="4"/>
  <c r="AC30" i="3"/>
  <c r="AD30" i="3" s="1"/>
  <c r="AC29" i="3"/>
  <c r="AD29" i="3" s="1"/>
  <c r="P36" i="3"/>
  <c r="F36" i="3"/>
  <c r="M116" i="4"/>
  <c r="AE116" i="4" s="1"/>
  <c r="AF99" i="4"/>
  <c r="AC121" i="4"/>
  <c r="AD121" i="4" s="1"/>
  <c r="AC96" i="4"/>
  <c r="AD96" i="4" s="1"/>
  <c r="M103" i="4"/>
  <c r="AE103" i="4" s="1"/>
  <c r="M105" i="4"/>
  <c r="AE105" i="4" s="1"/>
  <c r="AF110" i="4"/>
  <c r="L117" i="4"/>
  <c r="M117" i="4" s="1"/>
  <c r="AE117" i="4" s="1"/>
  <c r="L96" i="4"/>
  <c r="M96" i="4" s="1"/>
  <c r="AE96" i="4" s="1"/>
  <c r="I126" i="4"/>
  <c r="M120" i="4"/>
  <c r="AE120" i="4" s="1"/>
  <c r="AD103" i="4"/>
  <c r="AD113" i="4"/>
  <c r="M123" i="4"/>
  <c r="AE123" i="4" s="1"/>
  <c r="AD118" i="4"/>
  <c r="AD124" i="4"/>
  <c r="AC101" i="4"/>
  <c r="AD101" i="4" s="1"/>
  <c r="AC105" i="4"/>
  <c r="AD105" i="4" s="1"/>
  <c r="AC109" i="4"/>
  <c r="AD109" i="4" s="1"/>
  <c r="AC114" i="4"/>
  <c r="AD114" i="4" s="1"/>
  <c r="AC108" i="4"/>
  <c r="AD108" i="4" s="1"/>
  <c r="AC117" i="4"/>
  <c r="AD117" i="4" s="1"/>
  <c r="L121" i="4"/>
  <c r="M121" i="4" s="1"/>
  <c r="AE121" i="4" s="1"/>
  <c r="AC123" i="4"/>
  <c r="AD123" i="4" s="1"/>
  <c r="AC97" i="4"/>
  <c r="AD97" i="4" s="1"/>
  <c r="AF97" i="4" s="1"/>
  <c r="L98" i="4"/>
  <c r="M98" i="4" s="1"/>
  <c r="AE98" i="4" s="1"/>
  <c r="AF98" i="4" s="1"/>
  <c r="L101" i="4"/>
  <c r="M101" i="4" s="1"/>
  <c r="AE101" i="4" s="1"/>
  <c r="AC102" i="4"/>
  <c r="AD102" i="4" s="1"/>
  <c r="AF102" i="4" s="1"/>
  <c r="AC104" i="4"/>
  <c r="AD104" i="4" s="1"/>
  <c r="P112" i="4"/>
  <c r="M113" i="4"/>
  <c r="AE113" i="4" s="1"/>
  <c r="L114" i="4"/>
  <c r="M114" i="4" s="1"/>
  <c r="AE114" i="4" s="1"/>
  <c r="AD122" i="4"/>
  <c r="AC100" i="4"/>
  <c r="AD100" i="4" s="1"/>
  <c r="L112" i="4"/>
  <c r="M112" i="4" s="1"/>
  <c r="F126" i="4"/>
  <c r="M115" i="4"/>
  <c r="AE115" i="4" s="1"/>
  <c r="L118" i="4"/>
  <c r="M118" i="4" s="1"/>
  <c r="AE118" i="4" s="1"/>
  <c r="AC120" i="4"/>
  <c r="AD120" i="4" s="1"/>
  <c r="L124" i="4"/>
  <c r="M124" i="4" s="1"/>
  <c r="AE124" i="4" s="1"/>
  <c r="L104" i="4"/>
  <c r="M104" i="4" s="1"/>
  <c r="AE104" i="4" s="1"/>
  <c r="L109" i="4"/>
  <c r="M109" i="4" s="1"/>
  <c r="AE109" i="4" s="1"/>
  <c r="AD115" i="4"/>
  <c r="AC116" i="4"/>
  <c r="AD116" i="4" s="1"/>
  <c r="M119" i="4"/>
  <c r="AE119" i="4" s="1"/>
  <c r="AC119" i="4"/>
  <c r="AD119" i="4" s="1"/>
  <c r="L122" i="4"/>
  <c r="M122" i="4" s="1"/>
  <c r="AE122" i="4" s="1"/>
  <c r="M125" i="4"/>
  <c r="AE125" i="4" s="1"/>
  <c r="AC125" i="4"/>
  <c r="AD125" i="4" s="1"/>
  <c r="M100" i="4"/>
  <c r="AE100" i="4" s="1"/>
  <c r="M108" i="4"/>
  <c r="AE108" i="4" s="1"/>
  <c r="AD35" i="3"/>
  <c r="AD36" i="3" s="1"/>
  <c r="M35" i="3"/>
  <c r="AC19" i="3"/>
  <c r="L19" i="3"/>
  <c r="M29" i="3"/>
  <c r="AE29" i="3" s="1"/>
  <c r="L30" i="3"/>
  <c r="M30" i="3" s="1"/>
  <c r="AE30" i="3" s="1"/>
  <c r="O40" i="2"/>
  <c r="P40" i="2" s="1"/>
  <c r="N40" i="2"/>
  <c r="F40" i="2"/>
  <c r="L40" i="2" s="1"/>
  <c r="M40" i="2" s="1"/>
  <c r="O39" i="2"/>
  <c r="P39" i="2" s="1"/>
  <c r="N39" i="2"/>
  <c r="F39" i="2"/>
  <c r="O38" i="2"/>
  <c r="P38" i="2" s="1"/>
  <c r="N38" i="2"/>
  <c r="F38" i="2"/>
  <c r="L38" i="2" s="1"/>
  <c r="M38" i="2" s="1"/>
  <c r="O37" i="2"/>
  <c r="P37" i="2" s="1"/>
  <c r="N37" i="2"/>
  <c r="I37" i="2"/>
  <c r="F37" i="2"/>
  <c r="L37" i="2" s="1"/>
  <c r="O36" i="2"/>
  <c r="P36" i="2" s="1"/>
  <c r="N36" i="2"/>
  <c r="I36" i="2"/>
  <c r="F36" i="2"/>
  <c r="O35" i="2"/>
  <c r="P35" i="2" s="1"/>
  <c r="N35" i="2"/>
  <c r="F35" i="2"/>
  <c r="O34" i="2"/>
  <c r="P34" i="2" s="1"/>
  <c r="N34" i="2"/>
  <c r="F34" i="2"/>
  <c r="L34" i="2" s="1"/>
  <c r="M34" i="2" s="1"/>
  <c r="O33" i="2"/>
  <c r="P33" i="2" s="1"/>
  <c r="N33" i="2"/>
  <c r="F33" i="2"/>
  <c r="O31" i="2"/>
  <c r="P31" i="2" s="1"/>
  <c r="F31" i="2"/>
  <c r="P30" i="2"/>
  <c r="F30" i="2"/>
  <c r="O28" i="2"/>
  <c r="P28" i="2" s="1"/>
  <c r="F28" i="2"/>
  <c r="O27" i="2"/>
  <c r="P27" i="2" s="1"/>
  <c r="F27" i="2"/>
  <c r="L27" i="2" s="1"/>
  <c r="O26" i="2"/>
  <c r="F26" i="2"/>
  <c r="O25" i="2"/>
  <c r="P25" i="2" s="1"/>
  <c r="F25" i="2"/>
  <c r="O22" i="2"/>
  <c r="P22" i="2" s="1"/>
  <c r="N22" i="2"/>
  <c r="F22" i="2"/>
  <c r="P21" i="2"/>
  <c r="N21" i="2"/>
  <c r="F21" i="2"/>
  <c r="L21" i="2" s="1"/>
  <c r="M21" i="2" s="1"/>
  <c r="O20" i="2"/>
  <c r="P20" i="2" s="1"/>
  <c r="N20" i="2"/>
  <c r="F20" i="2"/>
  <c r="P19" i="2"/>
  <c r="N19" i="2"/>
  <c r="F19" i="2"/>
  <c r="L19" i="2" s="1"/>
  <c r="M19" i="2" s="1"/>
  <c r="I114" i="1"/>
  <c r="I113" i="1"/>
  <c r="I112" i="1"/>
  <c r="I111" i="1"/>
  <c r="P26" i="2" l="1"/>
  <c r="M95" i="4"/>
  <c r="M106" i="4" s="1"/>
  <c r="L106" i="4"/>
  <c r="AD106" i="4"/>
  <c r="AC106" i="4"/>
  <c r="S19" i="2"/>
  <c r="P24" i="2"/>
  <c r="S22" i="2"/>
  <c r="S21" i="2"/>
  <c r="S20" i="2"/>
  <c r="AC27" i="2"/>
  <c r="AD27" i="2"/>
  <c r="P32" i="2"/>
  <c r="AF116" i="4"/>
  <c r="AD107" i="4"/>
  <c r="AD111" i="4" s="1"/>
  <c r="AC111" i="4"/>
  <c r="L111" i="4"/>
  <c r="AE107" i="4"/>
  <c r="M111" i="4"/>
  <c r="AF30" i="3"/>
  <c r="M19" i="3"/>
  <c r="AE19" i="3" s="1"/>
  <c r="AD19" i="3"/>
  <c r="AE35" i="3"/>
  <c r="AE36" i="3" s="1"/>
  <c r="M36" i="3"/>
  <c r="AF29" i="3"/>
  <c r="F32" i="2"/>
  <c r="M37" i="2"/>
  <c r="AF124" i="4"/>
  <c r="AF123" i="4"/>
  <c r="AF103" i="4"/>
  <c r="AF105" i="4"/>
  <c r="AF120" i="4"/>
  <c r="AF104" i="4"/>
  <c r="AF117" i="4"/>
  <c r="AF115" i="4"/>
  <c r="AF113" i="4"/>
  <c r="AF121" i="4"/>
  <c r="AF125" i="4"/>
  <c r="AF118" i="4"/>
  <c r="AF96" i="4"/>
  <c r="AF119" i="4"/>
  <c r="AF100" i="4"/>
  <c r="AF108" i="4"/>
  <c r="L126" i="4"/>
  <c r="AF122" i="4"/>
  <c r="AF114" i="4"/>
  <c r="AE112" i="4"/>
  <c r="AE126" i="4" s="1"/>
  <c r="M126" i="4"/>
  <c r="P126" i="4"/>
  <c r="AC112" i="4"/>
  <c r="AC126" i="4" s="1"/>
  <c r="AF109" i="4"/>
  <c r="AF101" i="4"/>
  <c r="AC40" i="2"/>
  <c r="AD40" i="2" s="1"/>
  <c r="AC39" i="2"/>
  <c r="AD39" i="2" s="1"/>
  <c r="L39" i="2"/>
  <c r="M39" i="2" s="1"/>
  <c r="AC38" i="2"/>
  <c r="AD38" i="2" s="1"/>
  <c r="AC36" i="2"/>
  <c r="AD36" i="2" s="1"/>
  <c r="AC37" i="2"/>
  <c r="AD37" i="2" s="1"/>
  <c r="L36" i="2"/>
  <c r="M36" i="2" s="1"/>
  <c r="AC35" i="2"/>
  <c r="AD35" i="2" s="1"/>
  <c r="L35" i="2"/>
  <c r="M35" i="2" s="1"/>
  <c r="AC34" i="2"/>
  <c r="AD34" i="2" s="1"/>
  <c r="AC33" i="2"/>
  <c r="AD33" i="2" s="1"/>
  <c r="L33" i="2"/>
  <c r="M33" i="2" s="1"/>
  <c r="AC31" i="2"/>
  <c r="AD31" i="2" s="1"/>
  <c r="L30" i="2"/>
  <c r="AC30" i="2"/>
  <c r="L31" i="2"/>
  <c r="M31" i="2" s="1"/>
  <c r="AC28" i="2"/>
  <c r="AD28" i="2" s="1"/>
  <c r="M27" i="2"/>
  <c r="L28" i="2"/>
  <c r="M28" i="2" s="1"/>
  <c r="AC26" i="2"/>
  <c r="L25" i="2"/>
  <c r="M25" i="2" s="1"/>
  <c r="AC25" i="2"/>
  <c r="AD25" i="2" s="1"/>
  <c r="L26" i="2"/>
  <c r="AC19" i="2"/>
  <c r="AC22" i="2"/>
  <c r="AC21" i="2"/>
  <c r="AC20" i="2"/>
  <c r="L20" i="2"/>
  <c r="M20" i="2" s="1"/>
  <c r="L22" i="2"/>
  <c r="M22" i="2" s="1"/>
  <c r="F55" i="1"/>
  <c r="O55" i="1"/>
  <c r="P55" i="1" s="1"/>
  <c r="AC55" i="1"/>
  <c r="AD55" i="1" s="1"/>
  <c r="F54" i="1"/>
  <c r="O54" i="1"/>
  <c r="P54" i="1" s="1"/>
  <c r="AC54" i="1"/>
  <c r="AD54" i="1" s="1"/>
  <c r="AD20" i="2" l="1"/>
  <c r="AD26" i="2"/>
  <c r="M26" i="2"/>
  <c r="AD22" i="2"/>
  <c r="AC24" i="2"/>
  <c r="AE95" i="4"/>
  <c r="AE106" i="4" s="1"/>
  <c r="AD21" i="2"/>
  <c r="AD19" i="2"/>
  <c r="AD24" i="2" s="1"/>
  <c r="S24" i="2"/>
  <c r="AF107" i="4"/>
  <c r="AF111" i="4" s="1"/>
  <c r="AE111" i="4"/>
  <c r="L54" i="1"/>
  <c r="M54" i="1" s="1"/>
  <c r="AE54" i="1" s="1"/>
  <c r="AF54" i="1" s="1"/>
  <c r="L55" i="1"/>
  <c r="M55" i="1" s="1"/>
  <c r="AE55" i="1" s="1"/>
  <c r="AF19" i="3"/>
  <c r="AF35" i="3"/>
  <c r="AF36" i="3" s="1"/>
  <c r="AC32" i="2"/>
  <c r="M30" i="2"/>
  <c r="M32" i="2" s="1"/>
  <c r="L32" i="2"/>
  <c r="AD30" i="2"/>
  <c r="AD32" i="2" s="1"/>
  <c r="AD112" i="4"/>
  <c r="AF95" i="4" l="1"/>
  <c r="AF106" i="4" s="1"/>
  <c r="AF55" i="1"/>
  <c r="AF112" i="4"/>
  <c r="AF126" i="4" s="1"/>
  <c r="AD126" i="4"/>
  <c r="O71" i="1"/>
  <c r="P71" i="1" s="1"/>
  <c r="O72" i="1"/>
  <c r="P72" i="1" s="1"/>
  <c r="N71" i="1"/>
  <c r="N72" i="1"/>
  <c r="F71" i="1"/>
  <c r="F72" i="1"/>
  <c r="B73" i="1"/>
  <c r="AC72" i="1" l="1"/>
  <c r="M72" i="1"/>
  <c r="AE72" i="1" s="1"/>
  <c r="L71" i="1"/>
  <c r="M71" i="1" s="1"/>
  <c r="AE71" i="1" s="1"/>
  <c r="L72" i="1"/>
  <c r="AC71" i="1"/>
  <c r="AD71" i="1" s="1"/>
  <c r="C138" i="1"/>
  <c r="AB39" i="3"/>
  <c r="AA39" i="3"/>
  <c r="Z39" i="3"/>
  <c r="Y39" i="3"/>
  <c r="X39" i="3"/>
  <c r="W39" i="3"/>
  <c r="V39" i="3"/>
  <c r="U39" i="3"/>
  <c r="T39" i="3"/>
  <c r="S39" i="3"/>
  <c r="R39" i="3"/>
  <c r="Q39" i="3"/>
  <c r="K39" i="3"/>
  <c r="J39" i="3"/>
  <c r="I39" i="3"/>
  <c r="H39" i="3"/>
  <c r="G39" i="3"/>
  <c r="C39" i="3"/>
  <c r="C40" i="3" s="1"/>
  <c r="B39" i="3"/>
  <c r="O38" i="3"/>
  <c r="P38" i="3" s="1"/>
  <c r="AC38" i="3" s="1"/>
  <c r="N38" i="3"/>
  <c r="F38" i="3"/>
  <c r="L38" i="3" s="1"/>
  <c r="M38" i="3" s="1"/>
  <c r="AE38" i="3" s="1"/>
  <c r="O37" i="3"/>
  <c r="P37" i="3" s="1"/>
  <c r="F37" i="3"/>
  <c r="L37" i="3" s="1"/>
  <c r="O33" i="3"/>
  <c r="P33" i="3" s="1"/>
  <c r="F33" i="3"/>
  <c r="O32" i="3"/>
  <c r="F32" i="3"/>
  <c r="AB31" i="3"/>
  <c r="AB40" i="3" s="1"/>
  <c r="AA31" i="3"/>
  <c r="AA40" i="3" s="1"/>
  <c r="Z31" i="3"/>
  <c r="Z40" i="3" s="1"/>
  <c r="Y31" i="3"/>
  <c r="Y40" i="3" s="1"/>
  <c r="X31" i="3"/>
  <c r="X40" i="3" s="1"/>
  <c r="W31" i="3"/>
  <c r="W40" i="3" s="1"/>
  <c r="V31" i="3"/>
  <c r="V40" i="3" s="1"/>
  <c r="U31" i="3"/>
  <c r="U40" i="3" s="1"/>
  <c r="T31" i="3"/>
  <c r="T40" i="3" s="1"/>
  <c r="S31" i="3"/>
  <c r="S40" i="3" s="1"/>
  <c r="K31" i="3"/>
  <c r="J31" i="3"/>
  <c r="I31" i="3"/>
  <c r="F28" i="3"/>
  <c r="O27" i="3"/>
  <c r="P27" i="3" s="1"/>
  <c r="N27" i="3"/>
  <c r="F27" i="3"/>
  <c r="O26" i="3"/>
  <c r="P26" i="3" s="1"/>
  <c r="N26" i="3"/>
  <c r="F26" i="3"/>
  <c r="L26" i="3" s="1"/>
  <c r="O25" i="3"/>
  <c r="P25" i="3" s="1"/>
  <c r="N25" i="3"/>
  <c r="F25" i="3"/>
  <c r="O24" i="3"/>
  <c r="P24" i="3" s="1"/>
  <c r="N24" i="3"/>
  <c r="F24" i="3"/>
  <c r="L24" i="3" s="1"/>
  <c r="O23" i="3"/>
  <c r="P23" i="3" s="1"/>
  <c r="N23" i="3"/>
  <c r="F23" i="3"/>
  <c r="O22" i="3"/>
  <c r="P22" i="3" s="1"/>
  <c r="N22" i="3"/>
  <c r="F22" i="3"/>
  <c r="L22" i="3" s="1"/>
  <c r="O21" i="3"/>
  <c r="P21" i="3" s="1"/>
  <c r="N21" i="3"/>
  <c r="F21" i="3"/>
  <c r="O20" i="3"/>
  <c r="P20" i="3" s="1"/>
  <c r="N20" i="3"/>
  <c r="F20" i="3"/>
  <c r="B18" i="3"/>
  <c r="O17" i="3"/>
  <c r="P17" i="3" s="1"/>
  <c r="AC17" i="3" s="1"/>
  <c r="AD17" i="3" s="1"/>
  <c r="F17" i="3"/>
  <c r="O16" i="3"/>
  <c r="P16" i="3" s="1"/>
  <c r="F16" i="3"/>
  <c r="K40" i="3" l="1"/>
  <c r="I40" i="3"/>
  <c r="AD72" i="1"/>
  <c r="AF72" i="1" s="1"/>
  <c r="J40" i="3"/>
  <c r="AC21" i="3"/>
  <c r="AD21" i="3" s="1"/>
  <c r="AC25" i="3"/>
  <c r="AD25" i="3" s="1"/>
  <c r="AC23" i="3"/>
  <c r="AD23" i="3" s="1"/>
  <c r="F31" i="3"/>
  <c r="AC26" i="3"/>
  <c r="AD26" i="3" s="1"/>
  <c r="AC20" i="3"/>
  <c r="P31" i="3"/>
  <c r="AC24" i="3"/>
  <c r="AD24" i="3" s="1"/>
  <c r="AF71" i="1"/>
  <c r="AC22" i="3"/>
  <c r="AD22" i="3" s="1"/>
  <c r="AC27" i="3"/>
  <c r="AD27" i="3" s="1"/>
  <c r="P32" i="3"/>
  <c r="L32" i="3"/>
  <c r="F34" i="3"/>
  <c r="L28" i="3"/>
  <c r="M28" i="3" s="1"/>
  <c r="H31" i="3"/>
  <c r="H40" i="3" s="1"/>
  <c r="B40" i="3"/>
  <c r="R31" i="3"/>
  <c r="R40" i="3" s="1"/>
  <c r="AC37" i="3"/>
  <c r="AD37" i="3" s="1"/>
  <c r="F39" i="3"/>
  <c r="M37" i="3"/>
  <c r="AE37" i="3" s="1"/>
  <c r="L17" i="3"/>
  <c r="M17" i="3" s="1"/>
  <c r="AE17" i="3" s="1"/>
  <c r="P18" i="3"/>
  <c r="L20" i="3"/>
  <c r="L21" i="3"/>
  <c r="M21" i="3" s="1"/>
  <c r="AE21" i="3" s="1"/>
  <c r="AC16" i="3"/>
  <c r="AD16" i="3" s="1"/>
  <c r="L27" i="3"/>
  <c r="L16" i="3"/>
  <c r="M16" i="3" s="1"/>
  <c r="AE16" i="3" s="1"/>
  <c r="L23" i="3"/>
  <c r="M24" i="3"/>
  <c r="AE24" i="3" s="1"/>
  <c r="L25" i="3"/>
  <c r="M25" i="3" s="1"/>
  <c r="AE25" i="3" s="1"/>
  <c r="L33" i="3"/>
  <c r="M33" i="3" s="1"/>
  <c r="AE33" i="3" s="1"/>
  <c r="F18" i="3"/>
  <c r="M22" i="3"/>
  <c r="AE22" i="3" s="1"/>
  <c r="M26" i="3"/>
  <c r="AE26" i="3" s="1"/>
  <c r="AC33" i="3"/>
  <c r="AD33" i="3" s="1"/>
  <c r="P39" i="3"/>
  <c r="AD38" i="3"/>
  <c r="AF38" i="3" s="1"/>
  <c r="AF17" i="3" l="1"/>
  <c r="F40" i="3"/>
  <c r="AF24" i="3"/>
  <c r="AF26" i="3"/>
  <c r="AF25" i="3"/>
  <c r="AC31" i="3"/>
  <c r="AD20" i="3"/>
  <c r="AF21" i="3"/>
  <c r="AF42" i="3" s="1"/>
  <c r="M20" i="3"/>
  <c r="AE20" i="3" s="1"/>
  <c r="AE43" i="3" s="1"/>
  <c r="L31" i="3"/>
  <c r="AF22" i="3"/>
  <c r="AE28" i="3"/>
  <c r="M32" i="3"/>
  <c r="L34" i="3"/>
  <c r="AC32" i="3"/>
  <c r="P34" i="3"/>
  <c r="P40" i="3" s="1"/>
  <c r="AC39" i="3"/>
  <c r="M27" i="3"/>
  <c r="AE27" i="3" s="1"/>
  <c r="AF27" i="3" s="1"/>
  <c r="AF37" i="3"/>
  <c r="L39" i="3"/>
  <c r="M23" i="3"/>
  <c r="AE23" i="3" s="1"/>
  <c r="AF23" i="3" s="1"/>
  <c r="AF16" i="3"/>
  <c r="AF33" i="3"/>
  <c r="L18" i="3"/>
  <c r="AE18" i="3"/>
  <c r="M18" i="3"/>
  <c r="AD39" i="3"/>
  <c r="G31" i="3"/>
  <c r="G40" i="3" s="1"/>
  <c r="AC18" i="3"/>
  <c r="AD18" i="3"/>
  <c r="Q31" i="3"/>
  <c r="Q40" i="3" s="1"/>
  <c r="L40" i="3" l="1"/>
  <c r="AF20" i="3"/>
  <c r="M31" i="3"/>
  <c r="AD31" i="3"/>
  <c r="AE31" i="3"/>
  <c r="AF28" i="3"/>
  <c r="AC34" i="3"/>
  <c r="AC40" i="3" s="1"/>
  <c r="AD32" i="3"/>
  <c r="AE32" i="3"/>
  <c r="AE34" i="3" s="1"/>
  <c r="M34" i="3"/>
  <c r="AE39" i="3"/>
  <c r="AF39" i="3"/>
  <c r="M39" i="3"/>
  <c r="AF18" i="3"/>
  <c r="AF31" i="3" l="1"/>
  <c r="M40" i="3"/>
  <c r="AE40" i="3"/>
  <c r="AF32" i="3"/>
  <c r="AF34" i="3" s="1"/>
  <c r="AF40" i="3" s="1"/>
  <c r="AD34" i="3"/>
  <c r="AD40" i="3" s="1"/>
  <c r="AB41" i="2" l="1"/>
  <c r="AA41" i="2"/>
  <c r="Z41" i="2"/>
  <c r="Y41" i="2"/>
  <c r="X41" i="2"/>
  <c r="W41" i="2"/>
  <c r="V41" i="2"/>
  <c r="U41" i="2"/>
  <c r="T41" i="2"/>
  <c r="S41" i="2"/>
  <c r="R41" i="2"/>
  <c r="Q41" i="2"/>
  <c r="K41" i="2"/>
  <c r="J41" i="2"/>
  <c r="I41" i="2"/>
  <c r="H41" i="2"/>
  <c r="G41" i="2"/>
  <c r="B41" i="2"/>
  <c r="AB32" i="2"/>
  <c r="AA32" i="2"/>
  <c r="Z32" i="2"/>
  <c r="Y32" i="2"/>
  <c r="X32" i="2"/>
  <c r="W32" i="2"/>
  <c r="V32" i="2"/>
  <c r="U32" i="2"/>
  <c r="T32" i="2"/>
  <c r="S32" i="2"/>
  <c r="R32" i="2"/>
  <c r="Q32" i="2"/>
  <c r="K32" i="2"/>
  <c r="J32" i="2"/>
  <c r="I32" i="2"/>
  <c r="H32" i="2"/>
  <c r="G32" i="2"/>
  <c r="B32" i="2"/>
  <c r="AB29" i="2"/>
  <c r="AA29" i="2"/>
  <c r="Z29" i="2"/>
  <c r="Y29" i="2"/>
  <c r="X29" i="2"/>
  <c r="W29" i="2"/>
  <c r="V29" i="2"/>
  <c r="U29" i="2"/>
  <c r="T29" i="2"/>
  <c r="S29" i="2"/>
  <c r="R29" i="2"/>
  <c r="Q29" i="2"/>
  <c r="K29" i="2"/>
  <c r="J29" i="2"/>
  <c r="I29" i="2"/>
  <c r="H29" i="2"/>
  <c r="G29" i="2"/>
  <c r="B29" i="2"/>
  <c r="AB24" i="2"/>
  <c r="AA24" i="2"/>
  <c r="Z24" i="2"/>
  <c r="Y24" i="2"/>
  <c r="X24" i="2"/>
  <c r="W24" i="2"/>
  <c r="V24" i="2"/>
  <c r="U24" i="2"/>
  <c r="T24" i="2"/>
  <c r="K24" i="2"/>
  <c r="J24" i="2"/>
  <c r="I24" i="2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36" i="1"/>
  <c r="F69" i="1"/>
  <c r="O69" i="1"/>
  <c r="P69" i="1" s="1"/>
  <c r="F67" i="1"/>
  <c r="O67" i="1"/>
  <c r="P67" i="1" s="1"/>
  <c r="F66" i="1"/>
  <c r="O66" i="1"/>
  <c r="P66" i="1" s="1"/>
  <c r="F46" i="1"/>
  <c r="O46" i="1"/>
  <c r="P46" i="1" s="1"/>
  <c r="F45" i="1"/>
  <c r="O45" i="1"/>
  <c r="P45" i="1" s="1"/>
  <c r="O64" i="1"/>
  <c r="P64" i="1" s="1"/>
  <c r="O65" i="1"/>
  <c r="P65" i="1" s="1"/>
  <c r="F64" i="1"/>
  <c r="F65" i="1"/>
  <c r="F68" i="1"/>
  <c r="F44" i="1"/>
  <c r="O44" i="1"/>
  <c r="F43" i="1"/>
  <c r="O43" i="1"/>
  <c r="O105" i="1"/>
  <c r="P105" i="1" s="1"/>
  <c r="O106" i="1"/>
  <c r="P106" i="1" s="1"/>
  <c r="AC106" i="1" s="1"/>
  <c r="O107" i="1"/>
  <c r="P107" i="1" s="1"/>
  <c r="AC107" i="1" s="1"/>
  <c r="O108" i="1"/>
  <c r="P108" i="1" s="1"/>
  <c r="O109" i="1"/>
  <c r="P109" i="1" s="1"/>
  <c r="O110" i="1"/>
  <c r="P110" i="1" s="1"/>
  <c r="AC110" i="1" s="1"/>
  <c r="O111" i="1"/>
  <c r="P111" i="1" s="1"/>
  <c r="AC111" i="1" s="1"/>
  <c r="O112" i="1"/>
  <c r="P112" i="1" s="1"/>
  <c r="AC112" i="1" s="1"/>
  <c r="O113" i="1"/>
  <c r="P113" i="1" s="1"/>
  <c r="O114" i="1"/>
  <c r="P114" i="1" s="1"/>
  <c r="AC114" i="1" s="1"/>
  <c r="O115" i="1"/>
  <c r="P115" i="1" s="1"/>
  <c r="O116" i="1"/>
  <c r="P116" i="1" s="1"/>
  <c r="O117" i="1"/>
  <c r="P117" i="1" s="1"/>
  <c r="O118" i="1"/>
  <c r="P118" i="1" s="1"/>
  <c r="AC118" i="1" s="1"/>
  <c r="O119" i="1"/>
  <c r="P119" i="1" s="1"/>
  <c r="O120" i="1"/>
  <c r="P120" i="1" s="1"/>
  <c r="O121" i="1"/>
  <c r="P121" i="1" s="1"/>
  <c r="O122" i="1"/>
  <c r="P122" i="1" s="1"/>
  <c r="AC122" i="1" s="1"/>
  <c r="O123" i="1"/>
  <c r="P123" i="1" s="1"/>
  <c r="AC123" i="1" s="1"/>
  <c r="O124" i="1"/>
  <c r="P124" i="1" s="1"/>
  <c r="O125" i="1"/>
  <c r="P125" i="1" s="1"/>
  <c r="O126" i="1"/>
  <c r="P126" i="1" s="1"/>
  <c r="AC126" i="1" s="1"/>
  <c r="O104" i="1"/>
  <c r="P104" i="1" s="1"/>
  <c r="B103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04" i="1"/>
  <c r="C127" i="1"/>
  <c r="C128" i="1" s="1"/>
  <c r="G127" i="1"/>
  <c r="H127" i="1"/>
  <c r="I127" i="1"/>
  <c r="J127" i="1"/>
  <c r="K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B127" i="1"/>
  <c r="F113" i="1"/>
  <c r="L113" i="1" s="1"/>
  <c r="M113" i="1" s="1"/>
  <c r="AE113" i="1" s="1"/>
  <c r="F114" i="1"/>
  <c r="L114" i="1" s="1"/>
  <c r="M114" i="1" s="1"/>
  <c r="AE114" i="1" s="1"/>
  <c r="F118" i="1"/>
  <c r="L118" i="1" s="1"/>
  <c r="F126" i="1"/>
  <c r="F107" i="1"/>
  <c r="F108" i="1"/>
  <c r="L108" i="1" s="1"/>
  <c r="F109" i="1"/>
  <c r="L109" i="1" s="1"/>
  <c r="F110" i="1"/>
  <c r="L110" i="1" s="1"/>
  <c r="M110" i="1" s="1"/>
  <c r="AE110" i="1" s="1"/>
  <c r="F121" i="1"/>
  <c r="L121" i="1" s="1"/>
  <c r="M121" i="1" s="1"/>
  <c r="AE121" i="1" s="1"/>
  <c r="F105" i="1"/>
  <c r="L105" i="1" s="1"/>
  <c r="F106" i="1"/>
  <c r="L106" i="1" s="1"/>
  <c r="F111" i="1"/>
  <c r="L111" i="1" s="1"/>
  <c r="F112" i="1"/>
  <c r="L112" i="1" s="1"/>
  <c r="F115" i="1"/>
  <c r="F116" i="1"/>
  <c r="L116" i="1" s="1"/>
  <c r="F117" i="1"/>
  <c r="F119" i="1"/>
  <c r="L119" i="1" s="1"/>
  <c r="F120" i="1"/>
  <c r="L120" i="1" s="1"/>
  <c r="F122" i="1"/>
  <c r="F123" i="1"/>
  <c r="L123" i="1" s="1"/>
  <c r="F124" i="1"/>
  <c r="L124" i="1" s="1"/>
  <c r="F125" i="1"/>
  <c r="L125" i="1" s="1"/>
  <c r="F104" i="1"/>
  <c r="L104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96" i="1"/>
  <c r="P96" i="1" s="1"/>
  <c r="F97" i="1"/>
  <c r="L97" i="1" s="1"/>
  <c r="F98" i="1"/>
  <c r="L98" i="1" s="1"/>
  <c r="M98" i="1" s="1"/>
  <c r="AE98" i="1" s="1"/>
  <c r="F99" i="1"/>
  <c r="L99" i="1" s="1"/>
  <c r="M99" i="1" s="1"/>
  <c r="AE99" i="1" s="1"/>
  <c r="F100" i="1"/>
  <c r="F101" i="1"/>
  <c r="L101" i="1" s="1"/>
  <c r="F102" i="1"/>
  <c r="L102" i="1" s="1"/>
  <c r="F96" i="1"/>
  <c r="P44" i="1" l="1"/>
  <c r="AC44" i="1" s="1"/>
  <c r="AD44" i="1" s="1"/>
  <c r="P103" i="1"/>
  <c r="AC43" i="1"/>
  <c r="AD43" i="1" s="1"/>
  <c r="P43" i="1"/>
  <c r="L67" i="1"/>
  <c r="M67" i="1"/>
  <c r="AE67" i="1" s="1"/>
  <c r="L46" i="1"/>
  <c r="M46" i="1" s="1"/>
  <c r="AE46" i="1" s="1"/>
  <c r="F103" i="1"/>
  <c r="L43" i="1"/>
  <c r="M43" i="1"/>
  <c r="AE43" i="1" s="1"/>
  <c r="L65" i="1"/>
  <c r="M65" i="1" s="1"/>
  <c r="AE65" i="1" s="1"/>
  <c r="L64" i="1"/>
  <c r="M64" i="1"/>
  <c r="AE64" i="1" s="1"/>
  <c r="L45" i="1"/>
  <c r="M45" i="1" s="1"/>
  <c r="AE45" i="1" s="1"/>
  <c r="L66" i="1"/>
  <c r="M66" i="1" s="1"/>
  <c r="AE66" i="1" s="1"/>
  <c r="L44" i="1"/>
  <c r="M44" i="1"/>
  <c r="AE44" i="1" s="1"/>
  <c r="L68" i="1"/>
  <c r="J42" i="2"/>
  <c r="U42" i="2"/>
  <c r="Y42" i="2"/>
  <c r="B42" i="2"/>
  <c r="S42" i="2"/>
  <c r="W42" i="2"/>
  <c r="AA42" i="2"/>
  <c r="V42" i="2"/>
  <c r="Z42" i="2"/>
  <c r="I42" i="2"/>
  <c r="K42" i="2"/>
  <c r="T42" i="2"/>
  <c r="X42" i="2"/>
  <c r="AB42" i="2"/>
  <c r="AC64" i="1"/>
  <c r="L69" i="1"/>
  <c r="M69" i="1" s="1"/>
  <c r="AE69" i="1" s="1"/>
  <c r="AC69" i="1"/>
  <c r="AD69" i="1" s="1"/>
  <c r="AC67" i="1"/>
  <c r="AD67" i="1" s="1"/>
  <c r="AC66" i="1"/>
  <c r="AD66" i="1" s="1"/>
  <c r="AC65" i="1"/>
  <c r="AD65" i="1" s="1"/>
  <c r="H24" i="2"/>
  <c r="H42" i="2" s="1"/>
  <c r="R24" i="2"/>
  <c r="R42" i="2" s="1"/>
  <c r="F24" i="2"/>
  <c r="F29" i="2"/>
  <c r="F41" i="2"/>
  <c r="AC46" i="1"/>
  <c r="AD46" i="1" s="1"/>
  <c r="AC45" i="1"/>
  <c r="AD45" i="1" s="1"/>
  <c r="L117" i="1"/>
  <c r="M117" i="1" s="1"/>
  <c r="AE117" i="1" s="1"/>
  <c r="AD118" i="1"/>
  <c r="AD114" i="1"/>
  <c r="AF114" i="1" s="1"/>
  <c r="AD126" i="1"/>
  <c r="AD110" i="1"/>
  <c r="AF110" i="1" s="1"/>
  <c r="AD122" i="1"/>
  <c r="AD106" i="1"/>
  <c r="AC125" i="1"/>
  <c r="AD125" i="1" s="1"/>
  <c r="AC121" i="1"/>
  <c r="AD121" i="1" s="1"/>
  <c r="AF121" i="1" s="1"/>
  <c r="AC117" i="1"/>
  <c r="AD117" i="1" s="1"/>
  <c r="AC113" i="1"/>
  <c r="AD113" i="1" s="1"/>
  <c r="AF113" i="1" s="1"/>
  <c r="AC109" i="1"/>
  <c r="AD109" i="1" s="1"/>
  <c r="AC105" i="1"/>
  <c r="AD105" i="1" s="1"/>
  <c r="AC124" i="1"/>
  <c r="AD124" i="1" s="1"/>
  <c r="AC120" i="1"/>
  <c r="AD120" i="1" s="1"/>
  <c r="AC116" i="1"/>
  <c r="AD116" i="1" s="1"/>
  <c r="AC108" i="1"/>
  <c r="AD108" i="1" s="1"/>
  <c r="AC119" i="1"/>
  <c r="AD119" i="1"/>
  <c r="AC115" i="1"/>
  <c r="AD115" i="1" s="1"/>
  <c r="AD112" i="1"/>
  <c r="P127" i="1"/>
  <c r="AD123" i="1"/>
  <c r="AD111" i="1"/>
  <c r="AD107" i="1"/>
  <c r="M119" i="1"/>
  <c r="AE119" i="1" s="1"/>
  <c r="L107" i="1"/>
  <c r="M107" i="1" s="1"/>
  <c r="AE107" i="1" s="1"/>
  <c r="M123" i="1"/>
  <c r="AE123" i="1" s="1"/>
  <c r="M111" i="1"/>
  <c r="AE111" i="1" s="1"/>
  <c r="L126" i="1"/>
  <c r="M126" i="1" s="1"/>
  <c r="AE126" i="1" s="1"/>
  <c r="L115" i="1"/>
  <c r="M115" i="1" s="1"/>
  <c r="AE115" i="1" s="1"/>
  <c r="M118" i="1"/>
  <c r="AE118" i="1" s="1"/>
  <c r="M106" i="1"/>
  <c r="AE106" i="1" s="1"/>
  <c r="L122" i="1"/>
  <c r="M122" i="1" s="1"/>
  <c r="AE122" i="1" s="1"/>
  <c r="M125" i="1"/>
  <c r="AE125" i="1" s="1"/>
  <c r="M109" i="1"/>
  <c r="AE109" i="1" s="1"/>
  <c r="M105" i="1"/>
  <c r="AE105" i="1" s="1"/>
  <c r="F127" i="1"/>
  <c r="M124" i="1"/>
  <c r="AE124" i="1" s="1"/>
  <c r="M120" i="1"/>
  <c r="AE120" i="1" s="1"/>
  <c r="M116" i="1"/>
  <c r="AE116" i="1" s="1"/>
  <c r="M112" i="1"/>
  <c r="AE112" i="1" s="1"/>
  <c r="M108" i="1"/>
  <c r="AE108" i="1" s="1"/>
  <c r="AC104" i="1"/>
  <c r="AD104" i="1" s="1"/>
  <c r="M104" i="1"/>
  <c r="M102" i="1"/>
  <c r="AE102" i="1" s="1"/>
  <c r="L96" i="1"/>
  <c r="L100" i="1"/>
  <c r="M100" i="1" s="1"/>
  <c r="AE100" i="1" s="1"/>
  <c r="AC101" i="1"/>
  <c r="AD101" i="1" s="1"/>
  <c r="AC97" i="1"/>
  <c r="AD97" i="1" s="1"/>
  <c r="AC100" i="1"/>
  <c r="AD100" i="1" s="1"/>
  <c r="AC96" i="1"/>
  <c r="AC99" i="1"/>
  <c r="AD99" i="1" s="1"/>
  <c r="AF99" i="1" s="1"/>
  <c r="AC102" i="1"/>
  <c r="AD102" i="1" s="1"/>
  <c r="AC98" i="1"/>
  <c r="AD98" i="1" s="1"/>
  <c r="AF98" i="1" s="1"/>
  <c r="M101" i="1"/>
  <c r="AE101" i="1" s="1"/>
  <c r="M97" i="1"/>
  <c r="AE97" i="1" s="1"/>
  <c r="AD64" i="1" l="1"/>
  <c r="AF64" i="1" s="1"/>
  <c r="AD96" i="1"/>
  <c r="AD103" i="1" s="1"/>
  <c r="AC103" i="1"/>
  <c r="M96" i="1"/>
  <c r="L103" i="1"/>
  <c r="M68" i="1"/>
  <c r="F42" i="2"/>
  <c r="AF69" i="1"/>
  <c r="AF67" i="1"/>
  <c r="AF66" i="1"/>
  <c r="AF65" i="1"/>
  <c r="Q24" i="2"/>
  <c r="Q42" i="2" s="1"/>
  <c r="L29" i="2"/>
  <c r="L24" i="2"/>
  <c r="L41" i="2"/>
  <c r="M29" i="2"/>
  <c r="P41" i="2"/>
  <c r="AC41" i="2"/>
  <c r="G24" i="2"/>
  <c r="G42" i="2" s="1"/>
  <c r="P29" i="2"/>
  <c r="AC29" i="2"/>
  <c r="AF106" i="1"/>
  <c r="AF45" i="1"/>
  <c r="AF46" i="1"/>
  <c r="AF122" i="1"/>
  <c r="AF44" i="1"/>
  <c r="AF43" i="1"/>
  <c r="L127" i="1"/>
  <c r="AF126" i="1"/>
  <c r="AF116" i="1"/>
  <c r="AF117" i="1"/>
  <c r="AF118" i="1"/>
  <c r="AF108" i="1"/>
  <c r="AF119" i="1"/>
  <c r="AF105" i="1"/>
  <c r="AF107" i="1"/>
  <c r="AF112" i="1"/>
  <c r="AF120" i="1"/>
  <c r="AF115" i="1"/>
  <c r="AD127" i="1"/>
  <c r="AF111" i="1"/>
  <c r="AF124" i="1"/>
  <c r="AF109" i="1"/>
  <c r="AF125" i="1"/>
  <c r="AF123" i="1"/>
  <c r="M127" i="1"/>
  <c r="AE104" i="1"/>
  <c r="AF104" i="1" s="1"/>
  <c r="AC127" i="1"/>
  <c r="AF102" i="1"/>
  <c r="AF97" i="1"/>
  <c r="AF101" i="1"/>
  <c r="AF100" i="1"/>
  <c r="AE96" i="1" l="1"/>
  <c r="M103" i="1"/>
  <c r="AE68" i="1"/>
  <c r="P42" i="2"/>
  <c r="AC42" i="2"/>
  <c r="L42" i="2"/>
  <c r="M24" i="2"/>
  <c r="M41" i="2"/>
  <c r="AF127" i="1"/>
  <c r="AE127" i="1"/>
  <c r="O78" i="1"/>
  <c r="P78" i="1" s="1"/>
  <c r="O79" i="1"/>
  <c r="P79" i="1" s="1"/>
  <c r="AC79" i="1" s="1"/>
  <c r="O80" i="1"/>
  <c r="F78" i="1"/>
  <c r="L78" i="1" s="1"/>
  <c r="F79" i="1"/>
  <c r="AE103" i="1" l="1"/>
  <c r="AF96" i="1"/>
  <c r="M42" i="2"/>
  <c r="AD29" i="2"/>
  <c r="AD41" i="2"/>
  <c r="AC78" i="1"/>
  <c r="AD78" i="1" s="1"/>
  <c r="L79" i="1"/>
  <c r="M79" i="1" s="1"/>
  <c r="AE79" i="1" s="1"/>
  <c r="M78" i="1"/>
  <c r="AE78" i="1" s="1"/>
  <c r="AD79" i="1"/>
  <c r="P80" i="1"/>
  <c r="AC80" i="1" s="1"/>
  <c r="AD80" i="1" s="1"/>
  <c r="O81" i="1"/>
  <c r="P81" i="1" s="1"/>
  <c r="AC81" i="1" s="1"/>
  <c r="AD81" i="1" s="1"/>
  <c r="O82" i="1"/>
  <c r="P82" i="1" s="1"/>
  <c r="AC82" i="1" s="1"/>
  <c r="O83" i="1"/>
  <c r="P83" i="1" s="1"/>
  <c r="AC83" i="1" s="1"/>
  <c r="AD83" i="1" s="1"/>
  <c r="O84" i="1"/>
  <c r="P84" i="1" s="1"/>
  <c r="O85" i="1"/>
  <c r="P85" i="1" s="1"/>
  <c r="O86" i="1"/>
  <c r="P86" i="1" s="1"/>
  <c r="AC86" i="1" s="1"/>
  <c r="AD86" i="1" s="1"/>
  <c r="O87" i="1"/>
  <c r="P87" i="1" s="1"/>
  <c r="O88" i="1"/>
  <c r="P88" i="1" s="1"/>
  <c r="AC88" i="1" s="1"/>
  <c r="O89" i="1"/>
  <c r="P89" i="1" s="1"/>
  <c r="O90" i="1"/>
  <c r="P90" i="1" s="1"/>
  <c r="O91" i="1"/>
  <c r="P91" i="1" s="1"/>
  <c r="O92" i="1"/>
  <c r="P92" i="1" s="1"/>
  <c r="AC92" i="1" s="1"/>
  <c r="AD92" i="1" s="1"/>
  <c r="O93" i="1"/>
  <c r="O94" i="1"/>
  <c r="P94" i="1" s="1"/>
  <c r="AC94" i="1" s="1"/>
  <c r="AD94" i="1" s="1"/>
  <c r="F80" i="1"/>
  <c r="L80" i="1" s="1"/>
  <c r="F81" i="1"/>
  <c r="L81" i="1" s="1"/>
  <c r="M81" i="1" s="1"/>
  <c r="AE81" i="1" s="1"/>
  <c r="F82" i="1"/>
  <c r="L82" i="1" s="1"/>
  <c r="F83" i="1"/>
  <c r="F84" i="1"/>
  <c r="F85" i="1"/>
  <c r="L85" i="1" s="1"/>
  <c r="F86" i="1"/>
  <c r="L86" i="1" s="1"/>
  <c r="M86" i="1" s="1"/>
  <c r="AE86" i="1" s="1"/>
  <c r="F87" i="1"/>
  <c r="L87" i="1" s="1"/>
  <c r="F88" i="1"/>
  <c r="L88" i="1" s="1"/>
  <c r="M88" i="1" s="1"/>
  <c r="AE88" i="1" s="1"/>
  <c r="F89" i="1"/>
  <c r="F90" i="1"/>
  <c r="F91" i="1"/>
  <c r="F92" i="1"/>
  <c r="L92" i="1" s="1"/>
  <c r="F93" i="1"/>
  <c r="L93" i="1" s="1"/>
  <c r="M93" i="1" s="1"/>
  <c r="AE93" i="1" s="1"/>
  <c r="F94" i="1"/>
  <c r="L94" i="1" s="1"/>
  <c r="M94" i="1" s="1"/>
  <c r="AE94" i="1" s="1"/>
  <c r="O61" i="1"/>
  <c r="P61" i="1" s="1"/>
  <c r="O62" i="1"/>
  <c r="P62" i="1" s="1"/>
  <c r="O63" i="1"/>
  <c r="P63" i="1" s="1"/>
  <c r="O68" i="1"/>
  <c r="P68" i="1" s="1"/>
  <c r="O70" i="1"/>
  <c r="P70" i="1" s="1"/>
  <c r="I73" i="1"/>
  <c r="J73" i="1"/>
  <c r="K73" i="1"/>
  <c r="O57" i="1"/>
  <c r="P57" i="1" s="1"/>
  <c r="O56" i="1"/>
  <c r="P56" i="1" s="1"/>
  <c r="F60" i="1"/>
  <c r="F61" i="1"/>
  <c r="F62" i="1"/>
  <c r="AD42" i="2" l="1"/>
  <c r="AC63" i="1"/>
  <c r="AD63" i="1" s="1"/>
  <c r="P93" i="1"/>
  <c r="AC93" i="1" s="1"/>
  <c r="AD93" i="1" s="1"/>
  <c r="AF93" i="1" s="1"/>
  <c r="AF78" i="1"/>
  <c r="AF79" i="1"/>
  <c r="L89" i="1"/>
  <c r="M89" i="1" s="1"/>
  <c r="AE89" i="1" s="1"/>
  <c r="M85" i="1"/>
  <c r="AE85" i="1" s="1"/>
  <c r="L84" i="1"/>
  <c r="M84" i="1" s="1"/>
  <c r="AE84" i="1" s="1"/>
  <c r="M80" i="1"/>
  <c r="L90" i="1"/>
  <c r="M90" i="1" s="1"/>
  <c r="AE90" i="1" s="1"/>
  <c r="AC89" i="1"/>
  <c r="AD89" i="1" s="1"/>
  <c r="AC90" i="1"/>
  <c r="AD90" i="1" s="1"/>
  <c r="AC85" i="1"/>
  <c r="AD85" i="1" s="1"/>
  <c r="AD88" i="1"/>
  <c r="AF88" i="1" s="1"/>
  <c r="AC84" i="1"/>
  <c r="AD84" i="1" s="1"/>
  <c r="M92" i="1"/>
  <c r="AE92" i="1" s="1"/>
  <c r="AF92" i="1" s="1"/>
  <c r="M87" i="1"/>
  <c r="AE87" i="1" s="1"/>
  <c r="L83" i="1"/>
  <c r="M83" i="1" s="1"/>
  <c r="AE83" i="1" s="1"/>
  <c r="AF83" i="1" s="1"/>
  <c r="L91" i="1"/>
  <c r="M91" i="1" s="1"/>
  <c r="AE91" i="1" s="1"/>
  <c r="AC87" i="1"/>
  <c r="AD87" i="1" s="1"/>
  <c r="AC91" i="1"/>
  <c r="AD91" i="1" s="1"/>
  <c r="AD82" i="1"/>
  <c r="AF94" i="1"/>
  <c r="AF86" i="1"/>
  <c r="M82" i="1"/>
  <c r="AE82" i="1" s="1"/>
  <c r="AF81" i="1"/>
  <c r="AC62" i="1"/>
  <c r="AD62" i="1" s="1"/>
  <c r="L61" i="1"/>
  <c r="M61" i="1" s="1"/>
  <c r="AE61" i="1" s="1"/>
  <c r="L60" i="1"/>
  <c r="M60" i="1" s="1"/>
  <c r="AE60" i="1" s="1"/>
  <c r="L62" i="1"/>
  <c r="M62" i="1" s="1"/>
  <c r="AE62" i="1" s="1"/>
  <c r="AF62" i="1" l="1"/>
  <c r="AF87" i="1"/>
  <c r="AE80" i="1"/>
  <c r="AF80" i="1" s="1"/>
  <c r="AF91" i="1"/>
  <c r="AF89" i="1"/>
  <c r="AF85" i="1"/>
  <c r="AF90" i="1"/>
  <c r="AF84" i="1"/>
  <c r="AF82" i="1"/>
  <c r="O48" i="1" l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47" i="1"/>
  <c r="P47" i="1" s="1"/>
  <c r="AC52" i="1" l="1"/>
  <c r="AD52" i="1" s="1"/>
  <c r="AC53" i="1"/>
  <c r="AD53" i="1" s="1"/>
  <c r="O58" i="1"/>
  <c r="O59" i="1"/>
  <c r="O60" i="1"/>
  <c r="F52" i="1"/>
  <c r="F53" i="1"/>
  <c r="F56" i="1"/>
  <c r="F57" i="1"/>
  <c r="F58" i="1"/>
  <c r="F59" i="1"/>
  <c r="AC61" i="1"/>
  <c r="AD61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F37" i="1"/>
  <c r="F38" i="1"/>
  <c r="F39" i="1"/>
  <c r="F40" i="1"/>
  <c r="F41" i="1"/>
  <c r="F42" i="1"/>
  <c r="F47" i="1"/>
  <c r="F48" i="1"/>
  <c r="F49" i="1"/>
  <c r="F50" i="1"/>
  <c r="F51" i="1"/>
  <c r="B35" i="1"/>
  <c r="P58" i="1" l="1"/>
  <c r="AC58" i="1" s="1"/>
  <c r="AD58" i="1" s="1"/>
  <c r="P59" i="1"/>
  <c r="AC59" i="1" s="1"/>
  <c r="AD59" i="1" s="1"/>
  <c r="AF59" i="1" s="1"/>
  <c r="P60" i="1"/>
  <c r="AC60" i="1" s="1"/>
  <c r="AD60" i="1" s="1"/>
  <c r="AF60" i="1" s="1"/>
  <c r="L39" i="1"/>
  <c r="M39" i="1" s="1"/>
  <c r="AE39" i="1" s="1"/>
  <c r="L58" i="1"/>
  <c r="M58" i="1" s="1"/>
  <c r="AE58" i="1" s="1"/>
  <c r="L52" i="1"/>
  <c r="M52" i="1" s="1"/>
  <c r="AE52" i="1" s="1"/>
  <c r="AF52" i="1" s="1"/>
  <c r="L38" i="1"/>
  <c r="M38" i="1"/>
  <c r="AE38" i="1" s="1"/>
  <c r="L57" i="1"/>
  <c r="M57" i="1" s="1"/>
  <c r="AE57" i="1" s="1"/>
  <c r="L49" i="1"/>
  <c r="M49" i="1"/>
  <c r="AE49" i="1" s="1"/>
  <c r="L50" i="1"/>
  <c r="M50" i="1" s="1"/>
  <c r="AE50" i="1" s="1"/>
  <c r="L41" i="1"/>
  <c r="M41" i="1" s="1"/>
  <c r="AE41" i="1" s="1"/>
  <c r="L48" i="1"/>
  <c r="M48" i="1"/>
  <c r="AE48" i="1" s="1"/>
  <c r="L59" i="1"/>
  <c r="M59" i="1"/>
  <c r="AE59" i="1" s="1"/>
  <c r="L53" i="1"/>
  <c r="M53" i="1" s="1"/>
  <c r="AE53" i="1" s="1"/>
  <c r="AF53" i="1" s="1"/>
  <c r="AF61" i="1"/>
  <c r="L56" i="1"/>
  <c r="M56" i="1" s="1"/>
  <c r="AE56" i="1" s="1"/>
  <c r="AC57" i="1"/>
  <c r="AD57" i="1" s="1"/>
  <c r="AC56" i="1"/>
  <c r="AD56" i="1" s="1"/>
  <c r="L37" i="1"/>
  <c r="M37" i="1" s="1"/>
  <c r="AE37" i="1" s="1"/>
  <c r="L51" i="1"/>
  <c r="M51" i="1" s="1"/>
  <c r="AE51" i="1" s="1"/>
  <c r="AC49" i="1"/>
  <c r="AC37" i="1"/>
  <c r="AD37" i="1" s="1"/>
  <c r="AC48" i="1"/>
  <c r="AD48" i="1" s="1"/>
  <c r="AC51" i="1"/>
  <c r="AD51" i="1" s="1"/>
  <c r="AC50" i="1"/>
  <c r="AC38" i="1"/>
  <c r="AD38" i="1" s="1"/>
  <c r="L47" i="1"/>
  <c r="M47" i="1" s="1"/>
  <c r="AE47" i="1" s="1"/>
  <c r="AC47" i="1"/>
  <c r="AD47" i="1" s="1"/>
  <c r="L42" i="1"/>
  <c r="M42" i="1" s="1"/>
  <c r="AE42" i="1" s="1"/>
  <c r="AC42" i="1"/>
  <c r="AD42" i="1" s="1"/>
  <c r="AC41" i="1"/>
  <c r="AD41" i="1" s="1"/>
  <c r="AC40" i="1"/>
  <c r="AD40" i="1" s="1"/>
  <c r="L40" i="1"/>
  <c r="M40" i="1" s="1"/>
  <c r="AE40" i="1" s="1"/>
  <c r="AC39" i="1"/>
  <c r="AD39" i="1" s="1"/>
  <c r="AF58" i="1" l="1"/>
  <c r="AD50" i="1"/>
  <c r="AF50" i="1" s="1"/>
  <c r="AD49" i="1"/>
  <c r="AF49" i="1" s="1"/>
  <c r="AF41" i="1"/>
  <c r="AF39" i="1"/>
  <c r="AF38" i="1"/>
  <c r="AF57" i="1"/>
  <c r="AF56" i="1"/>
  <c r="AF51" i="1"/>
  <c r="AF37" i="1"/>
  <c r="AF48" i="1"/>
  <c r="AF40" i="1"/>
  <c r="AF47" i="1"/>
  <c r="AF42" i="1"/>
  <c r="O32" i="1" l="1"/>
  <c r="P32" i="1" s="1"/>
  <c r="P33" i="1"/>
  <c r="O34" i="1"/>
  <c r="P34" i="1" s="1"/>
  <c r="F34" i="1"/>
  <c r="L34" i="1" s="1"/>
  <c r="F32" i="1"/>
  <c r="O19" i="1"/>
  <c r="P19" i="1" s="1"/>
  <c r="O20" i="1"/>
  <c r="O21" i="1"/>
  <c r="O22" i="1"/>
  <c r="O23" i="1"/>
  <c r="O24" i="1"/>
  <c r="P24" i="1" s="1"/>
  <c r="AC24" i="1" s="1"/>
  <c r="O25" i="1"/>
  <c r="P25" i="1" s="1"/>
  <c r="P26" i="1"/>
  <c r="AC26" i="1" s="1"/>
  <c r="O27" i="1"/>
  <c r="P27" i="1" s="1"/>
  <c r="AC27" i="1" s="1"/>
  <c r="AD27" i="1" s="1"/>
  <c r="O28" i="1"/>
  <c r="P28" i="1" s="1"/>
  <c r="O29" i="1"/>
  <c r="P29" i="1" s="1"/>
  <c r="O30" i="1"/>
  <c r="P30" i="1" s="1"/>
  <c r="O31" i="1"/>
  <c r="P31" i="1" s="1"/>
  <c r="F19" i="1"/>
  <c r="F20" i="1"/>
  <c r="F21" i="1"/>
  <c r="F22" i="1"/>
  <c r="F23" i="1"/>
  <c r="F24" i="1"/>
  <c r="F25" i="1"/>
  <c r="F26" i="1"/>
  <c r="F27" i="1"/>
  <c r="F28" i="1"/>
  <c r="L28" i="1" s="1"/>
  <c r="F29" i="1"/>
  <c r="F30" i="1"/>
  <c r="F31" i="1"/>
  <c r="F33" i="1"/>
  <c r="P21" i="1" l="1"/>
  <c r="AC21" i="1" s="1"/>
  <c r="U21" i="1"/>
  <c r="AD21" i="1" s="1"/>
  <c r="P20" i="1"/>
  <c r="AC20" i="1" s="1"/>
  <c r="U20" i="1"/>
  <c r="P23" i="1"/>
  <c r="U23" i="1"/>
  <c r="P22" i="1"/>
  <c r="U22" i="1"/>
  <c r="AC34" i="1"/>
  <c r="AD34" i="1" s="1"/>
  <c r="AC33" i="1"/>
  <c r="AD33" i="1" s="1"/>
  <c r="L29" i="1"/>
  <c r="M29" i="1" s="1"/>
  <c r="L25" i="1"/>
  <c r="L23" i="1"/>
  <c r="M23" i="1" s="1"/>
  <c r="L19" i="1"/>
  <c r="M19" i="1" s="1"/>
  <c r="AE19" i="1" s="1"/>
  <c r="M34" i="1"/>
  <c r="AE34" i="1" s="1"/>
  <c r="AC31" i="1"/>
  <c r="AD31" i="1" s="1"/>
  <c r="L33" i="1"/>
  <c r="M33" i="1" s="1"/>
  <c r="AE33" i="1" s="1"/>
  <c r="M28" i="1"/>
  <c r="AE28" i="1" s="1"/>
  <c r="L24" i="1"/>
  <c r="M24" i="1" s="1"/>
  <c r="L26" i="1"/>
  <c r="M26" i="1" s="1"/>
  <c r="AC32" i="1"/>
  <c r="AD32" i="1" s="1"/>
  <c r="AC19" i="1"/>
  <c r="AD19" i="1" s="1"/>
  <c r="L32" i="1"/>
  <c r="M32" i="1" s="1"/>
  <c r="AE32" i="1" s="1"/>
  <c r="L31" i="1"/>
  <c r="M31" i="1" s="1"/>
  <c r="AE31" i="1" s="1"/>
  <c r="AC30" i="1"/>
  <c r="AD30" i="1" s="1"/>
  <c r="L30" i="1"/>
  <c r="AC28" i="1"/>
  <c r="AD28" i="1" s="1"/>
  <c r="AC29" i="1"/>
  <c r="AD29" i="1" s="1"/>
  <c r="L27" i="1"/>
  <c r="M27" i="1" s="1"/>
  <c r="AD26" i="1"/>
  <c r="AC25" i="1"/>
  <c r="AD25" i="1" s="1"/>
  <c r="AD24" i="1"/>
  <c r="AC23" i="1"/>
  <c r="L22" i="1"/>
  <c r="AC22" i="1"/>
  <c r="L21" i="1"/>
  <c r="M21" i="1" s="1"/>
  <c r="L20" i="1"/>
  <c r="M20" i="1" s="1"/>
  <c r="AE20" i="1" s="1"/>
  <c r="AD23" i="1" l="1"/>
  <c r="U35" i="1"/>
  <c r="AD20" i="1"/>
  <c r="AF20" i="1" s="1"/>
  <c r="AD22" i="1"/>
  <c r="AF33" i="1"/>
  <c r="AF32" i="1"/>
  <c r="AF31" i="1"/>
  <c r="AE26" i="1"/>
  <c r="AF26" i="1" s="1"/>
  <c r="AE24" i="1"/>
  <c r="AF24" i="1" s="1"/>
  <c r="M30" i="1"/>
  <c r="AE30" i="1" s="1"/>
  <c r="AF30" i="1" s="1"/>
  <c r="AE29" i="1"/>
  <c r="AF29" i="1" s="1"/>
  <c r="AE21" i="1"/>
  <c r="AF21" i="1" s="1"/>
  <c r="AE27" i="1"/>
  <c r="AF27" i="1" s="1"/>
  <c r="M22" i="1"/>
  <c r="AE22" i="1" s="1"/>
  <c r="AF34" i="1"/>
  <c r="AE23" i="1"/>
  <c r="AF23" i="1" s="1"/>
  <c r="M25" i="1"/>
  <c r="AE25" i="1" s="1"/>
  <c r="AF25" i="1" s="1"/>
  <c r="AF19" i="1"/>
  <c r="AF28" i="1"/>
  <c r="AF22" i="1" l="1"/>
  <c r="O18" i="1"/>
  <c r="T103" i="1"/>
  <c r="U103" i="1"/>
  <c r="V103" i="1"/>
  <c r="W103" i="1"/>
  <c r="T95" i="1"/>
  <c r="U95" i="1"/>
  <c r="V95" i="1"/>
  <c r="W95" i="1"/>
  <c r="U73" i="1"/>
  <c r="V73" i="1"/>
  <c r="W73" i="1"/>
  <c r="V35" i="1"/>
  <c r="W35" i="1"/>
  <c r="W128" i="1" l="1"/>
  <c r="V128" i="1"/>
  <c r="U128" i="1"/>
  <c r="AB103" i="1"/>
  <c r="AA103" i="1"/>
  <c r="Z103" i="1"/>
  <c r="Y103" i="1"/>
  <c r="X103" i="1"/>
  <c r="S103" i="1"/>
  <c r="K103" i="1"/>
  <c r="J103" i="1"/>
  <c r="I103" i="1"/>
  <c r="AB95" i="1"/>
  <c r="AA95" i="1"/>
  <c r="Z95" i="1"/>
  <c r="Y95" i="1"/>
  <c r="X95" i="1"/>
  <c r="S95" i="1"/>
  <c r="K95" i="1"/>
  <c r="J95" i="1"/>
  <c r="I95" i="1"/>
  <c r="B95" i="1"/>
  <c r="B128" i="1" s="1"/>
  <c r="O77" i="1"/>
  <c r="P77" i="1" s="1"/>
  <c r="AC77" i="1" s="1"/>
  <c r="F77" i="1"/>
  <c r="L77" i="1" s="1"/>
  <c r="O76" i="1"/>
  <c r="P76" i="1" s="1"/>
  <c r="AC76" i="1" s="1"/>
  <c r="F76" i="1"/>
  <c r="L76" i="1" s="1"/>
  <c r="F75" i="1"/>
  <c r="O74" i="1"/>
  <c r="P74" i="1" s="1"/>
  <c r="AC74" i="1" s="1"/>
  <c r="F74" i="1"/>
  <c r="L74" i="1" s="1"/>
  <c r="M74" i="1" s="1"/>
  <c r="AE74" i="1" s="1"/>
  <c r="AB73" i="1"/>
  <c r="AA73" i="1"/>
  <c r="Z73" i="1"/>
  <c r="Y73" i="1"/>
  <c r="X73" i="1"/>
  <c r="T73" i="1"/>
  <c r="S73" i="1"/>
  <c r="F70" i="1"/>
  <c r="F63" i="1"/>
  <c r="O36" i="1"/>
  <c r="P36" i="1" s="1"/>
  <c r="F36" i="1"/>
  <c r="AB35" i="1"/>
  <c r="AA35" i="1"/>
  <c r="Z35" i="1"/>
  <c r="Y35" i="1"/>
  <c r="X35" i="1"/>
  <c r="T35" i="1"/>
  <c r="S35" i="1"/>
  <c r="K35" i="1"/>
  <c r="J35" i="1"/>
  <c r="I35" i="1"/>
  <c r="H35" i="1"/>
  <c r="R35" i="1"/>
  <c r="P18" i="1"/>
  <c r="P35" i="1" s="1"/>
  <c r="F18" i="1"/>
  <c r="L75" i="1" l="1"/>
  <c r="O75" i="1"/>
  <c r="P75" i="1" s="1"/>
  <c r="AC75" i="1" s="1"/>
  <c r="F73" i="1"/>
  <c r="P73" i="1"/>
  <c r="S128" i="1"/>
  <c r="T128" i="1"/>
  <c r="F35" i="1"/>
  <c r="AA128" i="1"/>
  <c r="I128" i="1"/>
  <c r="AB128" i="1"/>
  <c r="J128" i="1"/>
  <c r="X128" i="1"/>
  <c r="G35" i="1"/>
  <c r="K128" i="1"/>
  <c r="Y128" i="1"/>
  <c r="Z128" i="1"/>
  <c r="L95" i="1"/>
  <c r="M77" i="1"/>
  <c r="AE77" i="1" s="1"/>
  <c r="M75" i="1"/>
  <c r="AE75" i="1" s="1"/>
  <c r="G103" i="1"/>
  <c r="F95" i="1"/>
  <c r="L70" i="1"/>
  <c r="M70" i="1" s="1"/>
  <c r="AE70" i="1" s="1"/>
  <c r="R95" i="1"/>
  <c r="M76" i="1"/>
  <c r="AE76" i="1" s="1"/>
  <c r="H95" i="1"/>
  <c r="AC70" i="1"/>
  <c r="AD70" i="1" s="1"/>
  <c r="H103" i="1"/>
  <c r="L63" i="1"/>
  <c r="M63" i="1" s="1"/>
  <c r="AE63" i="1" s="1"/>
  <c r="L36" i="1"/>
  <c r="L73" i="1" l="1"/>
  <c r="M36" i="1"/>
  <c r="G73" i="1"/>
  <c r="AF63" i="1"/>
  <c r="L18" i="1"/>
  <c r="F128" i="1"/>
  <c r="H128" i="1"/>
  <c r="G95" i="1"/>
  <c r="AD74" i="1"/>
  <c r="O128" i="1"/>
  <c r="AE95" i="1"/>
  <c r="Q35" i="1"/>
  <c r="AC18" i="1"/>
  <c r="AC35" i="1" s="1"/>
  <c r="P95" i="1"/>
  <c r="AE36" i="1" l="1"/>
  <c r="AE73" i="1" s="1"/>
  <c r="M73" i="1"/>
  <c r="AF70" i="1"/>
  <c r="AC68" i="1"/>
  <c r="AD68" i="1" s="1"/>
  <c r="L35" i="1"/>
  <c r="M18" i="1"/>
  <c r="M35" i="1" s="1"/>
  <c r="G128" i="1"/>
  <c r="M95" i="1"/>
  <c r="AD75" i="1"/>
  <c r="AF75" i="1" s="1"/>
  <c r="AD77" i="1"/>
  <c r="AF77" i="1" s="1"/>
  <c r="Q95" i="1"/>
  <c r="AD18" i="1"/>
  <c r="AD35" i="1" s="1"/>
  <c r="AC95" i="1"/>
  <c r="AF74" i="1"/>
  <c r="AF68" i="1" l="1"/>
  <c r="AE18" i="1"/>
  <c r="AE35" i="1" s="1"/>
  <c r="AE128" i="1" s="1"/>
  <c r="L128" i="1"/>
  <c r="M128" i="1"/>
  <c r="P128" i="1"/>
  <c r="AD76" i="1"/>
  <c r="AF76" i="1" s="1"/>
  <c r="Q73" i="1"/>
  <c r="AC73" i="1" s="1"/>
  <c r="AC36" i="1"/>
  <c r="AD36" i="1" s="1"/>
  <c r="Q103" i="1"/>
  <c r="Q128" i="1" l="1"/>
  <c r="AF18" i="1"/>
  <c r="AF35" i="1" s="1"/>
  <c r="AC128" i="1"/>
  <c r="R103" i="1"/>
  <c r="R128" i="1" s="1"/>
  <c r="AF95" i="1"/>
  <c r="AD95" i="1"/>
  <c r="AF36" i="1" l="1"/>
  <c r="AF73" i="1" s="1"/>
  <c r="AD73" i="1"/>
  <c r="AF103" i="1"/>
  <c r="AF128" i="1" l="1"/>
  <c r="AD128" i="1"/>
</calcChain>
</file>

<file path=xl/sharedStrings.xml><?xml version="1.0" encoding="utf-8"?>
<sst xmlns="http://schemas.openxmlformats.org/spreadsheetml/2006/main" count="1025" uniqueCount="291">
  <si>
    <t>"Согласовано"</t>
  </si>
  <si>
    <t>"Утверждаю"</t>
  </si>
  <si>
    <t>Заместитель руководителя ГУ "Управление образования акимата Костанайской области"</t>
  </si>
  <si>
    <t>Директор  КГУ "     " Управления образования акимата Костанайской области</t>
  </si>
  <si>
    <t>_______________ Умаров А.Н.</t>
  </si>
  <si>
    <t>_______________ Ф.И.О. директора</t>
  </si>
  <si>
    <t xml:space="preserve">Штатное расписание  </t>
  </si>
  <si>
    <t xml:space="preserve"> КГУ "-" Управления образования акимата Костанайской области
</t>
  </si>
  <si>
    <t xml:space="preserve">  1 сентября 2021 года</t>
  </si>
  <si>
    <t>Должность</t>
  </si>
  <si>
    <t>Кол-во единиц</t>
  </si>
  <si>
    <t>Стаж работы</t>
  </si>
  <si>
    <t>Звено, ступень по блокам, разряд</t>
  </si>
  <si>
    <t>Тарифная ставка</t>
  </si>
  <si>
    <t>ФЗП месяц</t>
  </si>
  <si>
    <t>Доплаты</t>
  </si>
  <si>
    <t>Надбавки</t>
  </si>
  <si>
    <t>Итого ФОТ в месяц</t>
  </si>
  <si>
    <t>ФОТ в месяц МБ</t>
  </si>
  <si>
    <t>ФОТ в месяц РБ</t>
  </si>
  <si>
    <t xml:space="preserve">За работу с детьми с особыми образовательными потребностями, обучающимися </t>
  </si>
  <si>
    <t>За работу с вредными и опасными условиями труда, за работу в ночное время, в выходные и праздничные дни</t>
  </si>
  <si>
    <t>За статус "Старший"</t>
  </si>
  <si>
    <t>За классную квалификацию</t>
  </si>
  <si>
    <t>За особые условия труда 10%</t>
  </si>
  <si>
    <t>За работу с детьми с особыми образовательными потребностями</t>
  </si>
  <si>
    <t>За квалификационную категорию</t>
  </si>
  <si>
    <t>Директор</t>
  </si>
  <si>
    <t>А1-2</t>
  </si>
  <si>
    <t>Итого управленческий персонал</t>
  </si>
  <si>
    <t>Итого основной персонал</t>
  </si>
  <si>
    <t>Итого административный персонал</t>
  </si>
  <si>
    <t>Итого вспомогательный персонал</t>
  </si>
  <si>
    <t>Итого рабочие</t>
  </si>
  <si>
    <t>ВСЕГО</t>
  </si>
  <si>
    <t xml:space="preserve">                       Главный бухгалтер:</t>
  </si>
  <si>
    <t>Примечание</t>
  </si>
  <si>
    <t>1. Каждый лист штатного расписания пронумеровать</t>
  </si>
  <si>
    <t>2. Распечатывать на нескольких листах, чтобы не было мелко</t>
  </si>
  <si>
    <t>3. Перед распечаткой примечание удалить</t>
  </si>
  <si>
    <t>Руководителям и заместителям руководителей</t>
  </si>
  <si>
    <t>1- категория</t>
  </si>
  <si>
    <t>2- категория</t>
  </si>
  <si>
    <t>3- категория</t>
  </si>
  <si>
    <t>Педагог-мастер</t>
  </si>
  <si>
    <t>Педагог-исследователь</t>
  </si>
  <si>
    <t>Педагог-эксперт</t>
  </si>
  <si>
    <t>Педагог-модератор</t>
  </si>
  <si>
    <t>Тарифная ставка с учетом правочного коэффициента</t>
  </si>
  <si>
    <t xml:space="preserve">Итого ФОТ в месяц с учетом поправочного коэффициента </t>
  </si>
  <si>
    <t>Медицинская сестра (фельдшер)</t>
  </si>
  <si>
    <t>Заместитель директора по учебной работе</t>
  </si>
  <si>
    <t>Заместитель директора по учебно-производственной работе</t>
  </si>
  <si>
    <t>Заместитель директора по научно-методической работе</t>
  </si>
  <si>
    <t>Заместитель директора по учебно-методическому объединению</t>
  </si>
  <si>
    <t>Заместитель директора по учебно-воспитательной работе</t>
  </si>
  <si>
    <t>Заместитель директора по информационным технологиям</t>
  </si>
  <si>
    <t>Заместитель директора по хозяйственной работе</t>
  </si>
  <si>
    <t xml:space="preserve">Заместитель директора по профессиональному обучению </t>
  </si>
  <si>
    <t>Заведующие отделением</t>
  </si>
  <si>
    <t>Заведующий  ресурсным учебным центром</t>
  </si>
  <si>
    <t>Главный бухгалтер</t>
  </si>
  <si>
    <t>Заведущий учебной части</t>
  </si>
  <si>
    <t>с 9 до 12</t>
  </si>
  <si>
    <t>свободная</t>
  </si>
  <si>
    <t>свыше 25</t>
  </si>
  <si>
    <t>А1-2-1</t>
  </si>
  <si>
    <t>Павленко</t>
  </si>
  <si>
    <t>23г7м21дн</t>
  </si>
  <si>
    <t>Искаков</t>
  </si>
  <si>
    <t>Булат С.Н.</t>
  </si>
  <si>
    <t>Бибик В.В</t>
  </si>
  <si>
    <t>16л7м10д</t>
  </si>
  <si>
    <t>11л2м29д</t>
  </si>
  <si>
    <t>Базарбаев</t>
  </si>
  <si>
    <t>Закалюжный</t>
  </si>
  <si>
    <t>8л11м8д</t>
  </si>
  <si>
    <t>Булат Н.С.</t>
  </si>
  <si>
    <t>Мустафина М.К.</t>
  </si>
  <si>
    <t>Мергимбаев</t>
  </si>
  <si>
    <t>альмагамбетов</t>
  </si>
  <si>
    <t>Салимов</t>
  </si>
  <si>
    <t>Сарбасов</t>
  </si>
  <si>
    <t>А3-2</t>
  </si>
  <si>
    <t>17л3дн</t>
  </si>
  <si>
    <t>12л</t>
  </si>
  <si>
    <t>13л7м22дн</t>
  </si>
  <si>
    <t>А2-2</t>
  </si>
  <si>
    <t>24г4м14дн</t>
  </si>
  <si>
    <t>А2-3</t>
  </si>
  <si>
    <t>13л10м</t>
  </si>
  <si>
    <t>Николаева</t>
  </si>
  <si>
    <t>Нурсеитова</t>
  </si>
  <si>
    <t>Климсова</t>
  </si>
  <si>
    <t>Педагог-организатор по физвоспитанию</t>
  </si>
  <si>
    <t>Преподаватель-организатор по начальной военной подготовке</t>
  </si>
  <si>
    <t>Методист колледжа</t>
  </si>
  <si>
    <t>Методист учебно-методическому объединению</t>
  </si>
  <si>
    <t>Методист ресурсного учебного центра</t>
  </si>
  <si>
    <t>Социальный педагог</t>
  </si>
  <si>
    <t>лаборант</t>
  </si>
  <si>
    <t>Старший мастер</t>
  </si>
  <si>
    <t>Педагог-психолог</t>
  </si>
  <si>
    <t>Мастер производственного обучения ресурсного учебного центра</t>
  </si>
  <si>
    <t>Мезенцев</t>
  </si>
  <si>
    <t>В3-1</t>
  </si>
  <si>
    <t>В3-4</t>
  </si>
  <si>
    <t>Ромащенко</t>
  </si>
  <si>
    <t>Сыздыкова</t>
  </si>
  <si>
    <t>20л1дн</t>
  </si>
  <si>
    <t>В1-5</t>
  </si>
  <si>
    <t>Шудабаева</t>
  </si>
  <si>
    <t>22г3м15дн</t>
  </si>
  <si>
    <t>7-10 лет</t>
  </si>
  <si>
    <t>19л1м19дн</t>
  </si>
  <si>
    <t>Ахатова</t>
  </si>
  <si>
    <t>Голуб Н.И.</t>
  </si>
  <si>
    <t>Дорожкина</t>
  </si>
  <si>
    <t>Мукатаев</t>
  </si>
  <si>
    <t>Маркабаева</t>
  </si>
  <si>
    <t>Нурскитова</t>
  </si>
  <si>
    <t>Степанюк</t>
  </si>
  <si>
    <t>замена Фисенко</t>
  </si>
  <si>
    <t>В4-3</t>
  </si>
  <si>
    <t>13л3м29д</t>
  </si>
  <si>
    <t>В4-4</t>
  </si>
  <si>
    <t>5л</t>
  </si>
  <si>
    <t>2г8м</t>
  </si>
  <si>
    <t>17л1м13д</t>
  </si>
  <si>
    <t>1г4м25д</t>
  </si>
  <si>
    <t>Тюкавкина</t>
  </si>
  <si>
    <t>Жанабаева</t>
  </si>
  <si>
    <t>В4-1</t>
  </si>
  <si>
    <t>с 7 до 10</t>
  </si>
  <si>
    <t>Ванзидлер</t>
  </si>
  <si>
    <t>12л7м16дн</t>
  </si>
  <si>
    <t>В2-4</t>
  </si>
  <si>
    <t>Заведующий библиотекой</t>
  </si>
  <si>
    <t>Заведующий учебной мастерской</t>
  </si>
  <si>
    <t>Заведующий отделом кадров</t>
  </si>
  <si>
    <t>Заведующий хозяйством</t>
  </si>
  <si>
    <t>С1</t>
  </si>
  <si>
    <t>2г</t>
  </si>
  <si>
    <t>С3</t>
  </si>
  <si>
    <t>Бойко</t>
  </si>
  <si>
    <t>Кучеренко</t>
  </si>
  <si>
    <t>Лебедева</t>
  </si>
  <si>
    <t>Фесенко</t>
  </si>
  <si>
    <t>8л</t>
  </si>
  <si>
    <t>4г2м</t>
  </si>
  <si>
    <t>Бухгалтер</t>
  </si>
  <si>
    <t>Экономист</t>
  </si>
  <si>
    <t>Специалист по программному обеспечению</t>
  </si>
  <si>
    <t>Менеджер по государственным закупкам</t>
  </si>
  <si>
    <t>Инженер по оборудованию</t>
  </si>
  <si>
    <t>Библиотекарь</t>
  </si>
  <si>
    <t>Переводчик казахского языка</t>
  </si>
  <si>
    <t xml:space="preserve">Техник-программист </t>
  </si>
  <si>
    <t>Механик</t>
  </si>
  <si>
    <t>Инспектор по кадрам (по специальной работе)</t>
  </si>
  <si>
    <t>С2</t>
  </si>
  <si>
    <t>св25</t>
  </si>
  <si>
    <t>За работу с библиотечным фондом</t>
  </si>
  <si>
    <t>Калиева</t>
  </si>
  <si>
    <t>Бочкина</t>
  </si>
  <si>
    <t>бочкина</t>
  </si>
  <si>
    <t>св</t>
  </si>
  <si>
    <t>Жумагалиев</t>
  </si>
  <si>
    <t>Трубников</t>
  </si>
  <si>
    <t>Ватутина</t>
  </si>
  <si>
    <t>Сергеенко</t>
  </si>
  <si>
    <t>Бакенова</t>
  </si>
  <si>
    <t>4г4м</t>
  </si>
  <si>
    <t>мустафина Н.В.</t>
  </si>
  <si>
    <t>11мес14дн</t>
  </si>
  <si>
    <t>2г2м25д</t>
  </si>
  <si>
    <t>6л2м</t>
  </si>
  <si>
    <t>2г2м</t>
  </si>
  <si>
    <t>14л10м25д</t>
  </si>
  <si>
    <t>Воспитатель</t>
  </si>
  <si>
    <t>Заведующий общежитием</t>
  </si>
  <si>
    <t>Юрист</t>
  </si>
  <si>
    <t>2г6м11дн</t>
  </si>
  <si>
    <t>Назмышева</t>
  </si>
  <si>
    <t>Секретарь учебной части</t>
  </si>
  <si>
    <t>Секретарь (делопроизводитель)</t>
  </si>
  <si>
    <t>Архивариус</t>
  </si>
  <si>
    <t>до года</t>
  </si>
  <si>
    <t>Комендант</t>
  </si>
  <si>
    <t>D</t>
  </si>
  <si>
    <t>Паспартист</t>
  </si>
  <si>
    <t>24г11м20д</t>
  </si>
  <si>
    <t>кательник</t>
  </si>
  <si>
    <t>Дворник</t>
  </si>
  <si>
    <t>Кладовщик</t>
  </si>
  <si>
    <t>Сторож (учебный и лабораторный корпуса)</t>
  </si>
  <si>
    <t>Сторож (гараж)</t>
  </si>
  <si>
    <t>Уборщик</t>
  </si>
  <si>
    <t>Уборщик (туалетов)</t>
  </si>
  <si>
    <t>Плотник</t>
  </si>
  <si>
    <t>Электромонтер</t>
  </si>
  <si>
    <t>Слесарь-сантехник</t>
  </si>
  <si>
    <t>Рабочий по обслуживанию и текущему ремонту зданий (уч.корпус)</t>
  </si>
  <si>
    <t>Рабочий по обслуживанию и текущему ремонту зданий (лабораторный корпус)</t>
  </si>
  <si>
    <t>Водитель грузовой машины</t>
  </si>
  <si>
    <t>Водитель легковой машины</t>
  </si>
  <si>
    <t>Гардеробщик</t>
  </si>
  <si>
    <t>Вахтер</t>
  </si>
  <si>
    <t>Дворник общежитие</t>
  </si>
  <si>
    <t>Рабочий по обслуживанию и текущему ремонту зданий (общежитие)</t>
  </si>
  <si>
    <t>Кастелянша</t>
  </si>
  <si>
    <t>Сторож (общежития)</t>
  </si>
  <si>
    <t>Вахтер (общежитие)</t>
  </si>
  <si>
    <t>Слесарь-сантехник (общежитие)</t>
  </si>
  <si>
    <t>шин</t>
  </si>
  <si>
    <t>Базарбаева</t>
  </si>
  <si>
    <t>Балабаева</t>
  </si>
  <si>
    <t>Кожахметова</t>
  </si>
  <si>
    <t>Ли</t>
  </si>
  <si>
    <t>замена на техника</t>
  </si>
  <si>
    <t>свободны</t>
  </si>
  <si>
    <t>замена педагог организатор</t>
  </si>
  <si>
    <t>Сеилханова</t>
  </si>
  <si>
    <t>замена на юриста</t>
  </si>
  <si>
    <t>Нурахметова</t>
  </si>
  <si>
    <t>0,5 Тортаева</t>
  </si>
  <si>
    <t>Иржанова</t>
  </si>
  <si>
    <t>0,5 Иржанова, 0,5 Исаева</t>
  </si>
  <si>
    <t>Котельник, Раимбеков,Нурманов</t>
  </si>
  <si>
    <t>Есеев, Раимбеков, Мукатаев, Кундыбаев</t>
  </si>
  <si>
    <t>Полюхова, Жахина, Байжанов</t>
  </si>
  <si>
    <t>Унжин</t>
  </si>
  <si>
    <t>Касымжанов</t>
  </si>
  <si>
    <t>Лизандир 1,5</t>
  </si>
  <si>
    <t>0,5 свободный</t>
  </si>
  <si>
    <t>Лебедев 1,0</t>
  </si>
  <si>
    <t>1 свободная</t>
  </si>
  <si>
    <t>Иргибаева</t>
  </si>
  <si>
    <t>Акст</t>
  </si>
  <si>
    <t>14л9м22дн</t>
  </si>
  <si>
    <t>В2-2</t>
  </si>
  <si>
    <t>24г1м8дн</t>
  </si>
  <si>
    <t>В3-2</t>
  </si>
  <si>
    <t>13л11м1дн</t>
  </si>
  <si>
    <t>17л11м11дн</t>
  </si>
  <si>
    <t>Вахитов</t>
  </si>
  <si>
    <t>11л</t>
  </si>
  <si>
    <t>18л7м6дн</t>
  </si>
  <si>
    <t>В2-1</t>
  </si>
  <si>
    <t>Герасимов</t>
  </si>
  <si>
    <t>1г10м</t>
  </si>
  <si>
    <t>Громадская</t>
  </si>
  <si>
    <t>Исрепова</t>
  </si>
  <si>
    <t>10л2м22дн</t>
  </si>
  <si>
    <t>Колесников</t>
  </si>
  <si>
    <t>Кичкайло</t>
  </si>
  <si>
    <t>7л2м2дн</t>
  </si>
  <si>
    <t>1г</t>
  </si>
  <si>
    <t>Дороженко</t>
  </si>
  <si>
    <t>1г7м25дн</t>
  </si>
  <si>
    <t>3г11м2дн</t>
  </si>
  <si>
    <t>доплата</t>
  </si>
  <si>
    <t>вб</t>
  </si>
  <si>
    <t>За организацию производственного обучения</t>
  </si>
  <si>
    <t>жилкибаев</t>
  </si>
  <si>
    <t>свободное</t>
  </si>
  <si>
    <t>Ахметов</t>
  </si>
  <si>
    <t>Леушин</t>
  </si>
  <si>
    <t>Самарских</t>
  </si>
  <si>
    <t>Заведующий отделения</t>
  </si>
  <si>
    <t>Лаборант</t>
  </si>
  <si>
    <t>За заведование кабинетом</t>
  </si>
  <si>
    <t>Жумасов 1,49</t>
  </si>
  <si>
    <t xml:space="preserve"> Касымжанов</t>
  </si>
  <si>
    <t>Даной    1,5</t>
  </si>
  <si>
    <t>Нурахметова 0,5</t>
  </si>
  <si>
    <t>___________________ Умаров А.Н.</t>
  </si>
  <si>
    <t xml:space="preserve"> "Утверждаю"</t>
  </si>
  <si>
    <t>И.о. директора КГКП  "Костанайский колледж автомобильного транспорта" Управления образования акимата Костанаййской области</t>
  </si>
  <si>
    <t>________________________Павленко Д.И.</t>
  </si>
  <si>
    <t xml:space="preserve"> КГКП "Костанайский колледж автомобильного транспорта" Управления образования акимата Костанайской области
</t>
  </si>
  <si>
    <t>Мастер производственного обучения</t>
  </si>
  <si>
    <t>____________________ Умаров А.Н.</t>
  </si>
  <si>
    <t xml:space="preserve"> КГКП "Костанайский колледж автомобильного транспорта" Управления образования акимата Костанайской области</t>
  </si>
  <si>
    <t>___________________Павленко Д.И.</t>
  </si>
  <si>
    <t>10л9м14дн</t>
  </si>
  <si>
    <t>ВБ контингент на 01.09.2021г. 97 обучающихся.</t>
  </si>
  <si>
    <t>1 секпетарь</t>
  </si>
  <si>
    <t>052 программа  контингент на 01.09.2021г. 197 обучающихся.</t>
  </si>
  <si>
    <t>024 программа  контингент на 01.09.2021г. 1102 обучающихся.</t>
  </si>
  <si>
    <t>Матер производственного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</si>
</sst>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8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/>
    </xf>
    <xf numFmtId="3" fontId="8" fillId="2" borderId="6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" fontId="8" fillId="2" borderId="2" xfId="1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2" applyFont="1" applyFill="1" applyAlignment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2" fillId="2" borderId="0" xfId="2" applyFont="1" applyFill="1" applyAlignment="1"/>
    <xf numFmtId="0" fontId="2" fillId="2" borderId="0" xfId="2" applyFont="1" applyFill="1" applyAlignment="1">
      <alignment wrapText="1"/>
    </xf>
    <xf numFmtId="0" fontId="6" fillId="2" borderId="0" xfId="2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2" fillId="2" borderId="1" xfId="0" applyFont="1" applyFill="1" applyBorder="1"/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165" fontId="6" fillId="2" borderId="10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 vertical="top"/>
    </xf>
    <xf numFmtId="3" fontId="8" fillId="2" borderId="8" xfId="1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8" fillId="2" borderId="7" xfId="0" applyFont="1" applyFill="1" applyBorder="1" applyAlignment="1">
      <alignment horizontal="left"/>
    </xf>
    <xf numFmtId="3" fontId="8" fillId="2" borderId="7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/>
    </xf>
    <xf numFmtId="0" fontId="5" fillId="2" borderId="8" xfId="0" applyFont="1" applyFill="1" applyBorder="1" applyAlignment="1"/>
    <xf numFmtId="3" fontId="8" fillId="2" borderId="2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wrapText="1"/>
    </xf>
    <xf numFmtId="3" fontId="6" fillId="2" borderId="8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wrapText="1"/>
    </xf>
    <xf numFmtId="3" fontId="6" fillId="2" borderId="6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165" fontId="6" fillId="2" borderId="8" xfId="0" applyNumberFormat="1" applyFont="1" applyFill="1" applyBorder="1" applyAlignment="1">
      <alignment horizontal="center"/>
    </xf>
    <xf numFmtId="0" fontId="9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horizontal="right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1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top"/>
    </xf>
    <xf numFmtId="2" fontId="8" fillId="2" borderId="8" xfId="0" applyNumberFormat="1" applyFont="1" applyFill="1" applyBorder="1" applyAlignment="1">
      <alignment horizontal="center" vertical="top"/>
    </xf>
    <xf numFmtId="2" fontId="8" fillId="2" borderId="6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3" fontId="2" fillId="2" borderId="0" xfId="0" applyNumberFormat="1" applyFont="1" applyFill="1"/>
    <xf numFmtId="3" fontId="8" fillId="2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0" fillId="3" borderId="0" xfId="0" applyFill="1"/>
    <xf numFmtId="0" fontId="8" fillId="2" borderId="15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left" wrapText="1"/>
    </xf>
    <xf numFmtId="1" fontId="8" fillId="2" borderId="2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5" fillId="2" borderId="0" xfId="2" applyFont="1" applyFill="1" applyAlignment="1">
      <alignment vertical="center" wrapText="1"/>
    </xf>
    <xf numFmtId="0" fontId="11" fillId="2" borderId="0" xfId="0" applyFont="1" applyFill="1" applyAlignment="1">
      <alignment horizontal="center"/>
    </xf>
    <xf numFmtId="0" fontId="3" fillId="2" borderId="0" xfId="2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8" fillId="2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165" fontId="8" fillId="2" borderId="8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top" wrapText="1"/>
    </xf>
    <xf numFmtId="3" fontId="6" fillId="2" borderId="10" xfId="0" applyNumberFormat="1" applyFont="1" applyFill="1" applyBorder="1" applyAlignment="1">
      <alignment horizontal="center"/>
    </xf>
    <xf numFmtId="165" fontId="6" fillId="2" borderId="1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left" vertical="center" wrapText="1"/>
    </xf>
    <xf numFmtId="0" fontId="8" fillId="2" borderId="15" xfId="0" applyFont="1" applyFill="1" applyBorder="1" applyAlignment="1">
      <alignment horizontal="left" vertical="top" wrapText="1"/>
    </xf>
    <xf numFmtId="165" fontId="8" fillId="2" borderId="7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тарификация 2010-2011 уч.год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138"/>
  <sheetViews>
    <sheetView topLeftCell="A8" zoomScale="82" zoomScaleNormal="82" zoomScaleSheetLayoutView="80" workbookViewId="0">
      <pane xSplit="1" ySplit="9" topLeftCell="B20" activePane="bottomRight" state="frozen"/>
      <selection activeCell="A8" sqref="A8"/>
      <selection pane="topRight" activeCell="B8" sqref="B8"/>
      <selection pane="bottomLeft" activeCell="A17" sqref="A17"/>
      <selection pane="bottomRight" activeCell="A35" sqref="A35"/>
    </sheetView>
  </sheetViews>
  <sheetFormatPr defaultRowHeight="12.75" x14ac:dyDescent="0.2"/>
  <cols>
    <col min="1" max="1" width="41.5703125" style="19" customWidth="1"/>
    <col min="2" max="2" width="7.28515625" style="19" customWidth="1"/>
    <col min="3" max="3" width="10.7109375" style="19" customWidth="1"/>
    <col min="4" max="4" width="9.85546875" style="19" customWidth="1"/>
    <col min="5" max="5" width="10.85546875" style="19" customWidth="1"/>
    <col min="6" max="6" width="10.42578125" style="19" customWidth="1"/>
    <col min="7" max="7" width="12.28515625" style="19" customWidth="1"/>
    <col min="8" max="8" width="15" style="19" customWidth="1"/>
    <col min="9" max="9" width="15.140625" style="19" customWidth="1"/>
    <col min="10" max="10" width="10.5703125" style="19" customWidth="1"/>
    <col min="11" max="12" width="11.28515625" style="19" customWidth="1"/>
    <col min="13" max="13" width="12.28515625" style="19" customWidth="1"/>
    <col min="14" max="14" width="11.42578125" style="19" customWidth="1"/>
    <col min="15" max="15" width="12" style="19" customWidth="1"/>
    <col min="16" max="16" width="11" style="19" customWidth="1"/>
    <col min="17" max="17" width="11.5703125" style="19" customWidth="1"/>
    <col min="18" max="18" width="14" style="19" customWidth="1"/>
    <col min="19" max="19" width="17.140625" style="19" customWidth="1"/>
    <col min="20" max="23" width="11" style="19" customWidth="1"/>
    <col min="24" max="24" width="9.140625" style="19"/>
    <col min="25" max="25" width="9.5703125" style="19" customWidth="1"/>
    <col min="26" max="26" width="9.140625" style="19"/>
    <col min="27" max="27" width="10.5703125" style="19" customWidth="1"/>
    <col min="28" max="28" width="12.140625" style="19" customWidth="1"/>
    <col min="29" max="29" width="12.42578125" style="19" customWidth="1"/>
    <col min="30" max="30" width="14.140625" style="19" customWidth="1"/>
    <col min="31" max="31" width="11.85546875" style="19" customWidth="1"/>
    <col min="32" max="32" width="12.85546875" style="19" customWidth="1"/>
    <col min="33" max="33" width="13.28515625" style="24" customWidth="1"/>
    <col min="34" max="34" width="20.42578125" style="19" customWidth="1"/>
    <col min="35" max="261" width="9.140625" style="19"/>
    <col min="262" max="262" width="31.42578125" style="19" customWidth="1"/>
    <col min="263" max="264" width="7.85546875" style="19" customWidth="1"/>
    <col min="265" max="265" width="8.5703125" style="19" customWidth="1"/>
    <col min="266" max="266" width="9.5703125" style="19" customWidth="1"/>
    <col min="267" max="267" width="12" style="19" customWidth="1"/>
    <col min="268" max="268" width="10.140625" style="19" customWidth="1"/>
    <col min="269" max="269" width="10.7109375" style="19" customWidth="1"/>
    <col min="270" max="270" width="20.28515625" style="19" customWidth="1"/>
    <col min="271" max="271" width="12.140625" style="19" customWidth="1"/>
    <col min="272" max="272" width="9.140625" style="19" customWidth="1"/>
    <col min="273" max="273" width="9.5703125" style="19" customWidth="1"/>
    <col min="274" max="517" width="9.140625" style="19"/>
    <col min="518" max="518" width="31.42578125" style="19" customWidth="1"/>
    <col min="519" max="520" width="7.85546875" style="19" customWidth="1"/>
    <col min="521" max="521" width="8.5703125" style="19" customWidth="1"/>
    <col min="522" max="522" width="9.5703125" style="19" customWidth="1"/>
    <col min="523" max="523" width="12" style="19" customWidth="1"/>
    <col min="524" max="524" width="10.140625" style="19" customWidth="1"/>
    <col min="525" max="525" width="10.7109375" style="19" customWidth="1"/>
    <col min="526" max="526" width="20.28515625" style="19" customWidth="1"/>
    <col min="527" max="527" width="12.140625" style="19" customWidth="1"/>
    <col min="528" max="528" width="9.140625" style="19" customWidth="1"/>
    <col min="529" max="529" width="9.5703125" style="19" customWidth="1"/>
    <col min="530" max="773" width="9.140625" style="19"/>
    <col min="774" max="774" width="31.42578125" style="19" customWidth="1"/>
    <col min="775" max="776" width="7.85546875" style="19" customWidth="1"/>
    <col min="777" max="777" width="8.5703125" style="19" customWidth="1"/>
    <col min="778" max="778" width="9.5703125" style="19" customWidth="1"/>
    <col min="779" max="779" width="12" style="19" customWidth="1"/>
    <col min="780" max="780" width="10.140625" style="19" customWidth="1"/>
    <col min="781" max="781" width="10.7109375" style="19" customWidth="1"/>
    <col min="782" max="782" width="20.28515625" style="19" customWidth="1"/>
    <col min="783" max="783" width="12.140625" style="19" customWidth="1"/>
    <col min="784" max="784" width="9.140625" style="19" customWidth="1"/>
    <col min="785" max="785" width="9.5703125" style="19" customWidth="1"/>
    <col min="786" max="1029" width="9.140625" style="19"/>
    <col min="1030" max="1030" width="31.42578125" style="19" customWidth="1"/>
    <col min="1031" max="1032" width="7.85546875" style="19" customWidth="1"/>
    <col min="1033" max="1033" width="8.5703125" style="19" customWidth="1"/>
    <col min="1034" max="1034" width="9.5703125" style="19" customWidth="1"/>
    <col min="1035" max="1035" width="12" style="19" customWidth="1"/>
    <col min="1036" max="1036" width="10.140625" style="19" customWidth="1"/>
    <col min="1037" max="1037" width="10.7109375" style="19" customWidth="1"/>
    <col min="1038" max="1038" width="20.28515625" style="19" customWidth="1"/>
    <col min="1039" max="1039" width="12.140625" style="19" customWidth="1"/>
    <col min="1040" max="1040" width="9.140625" style="19" customWidth="1"/>
    <col min="1041" max="1041" width="9.5703125" style="19" customWidth="1"/>
    <col min="1042" max="1285" width="9.140625" style="19"/>
    <col min="1286" max="1286" width="31.42578125" style="19" customWidth="1"/>
    <col min="1287" max="1288" width="7.85546875" style="19" customWidth="1"/>
    <col min="1289" max="1289" width="8.5703125" style="19" customWidth="1"/>
    <col min="1290" max="1290" width="9.5703125" style="19" customWidth="1"/>
    <col min="1291" max="1291" width="12" style="19" customWidth="1"/>
    <col min="1292" max="1292" width="10.140625" style="19" customWidth="1"/>
    <col min="1293" max="1293" width="10.7109375" style="19" customWidth="1"/>
    <col min="1294" max="1294" width="20.28515625" style="19" customWidth="1"/>
    <col min="1295" max="1295" width="12.140625" style="19" customWidth="1"/>
    <col min="1296" max="1296" width="9.140625" style="19" customWidth="1"/>
    <col min="1297" max="1297" width="9.5703125" style="19" customWidth="1"/>
    <col min="1298" max="1541" width="9.140625" style="19"/>
    <col min="1542" max="1542" width="31.42578125" style="19" customWidth="1"/>
    <col min="1543" max="1544" width="7.85546875" style="19" customWidth="1"/>
    <col min="1545" max="1545" width="8.5703125" style="19" customWidth="1"/>
    <col min="1546" max="1546" width="9.5703125" style="19" customWidth="1"/>
    <col min="1547" max="1547" width="12" style="19" customWidth="1"/>
    <col min="1548" max="1548" width="10.140625" style="19" customWidth="1"/>
    <col min="1549" max="1549" width="10.7109375" style="19" customWidth="1"/>
    <col min="1550" max="1550" width="20.28515625" style="19" customWidth="1"/>
    <col min="1551" max="1551" width="12.140625" style="19" customWidth="1"/>
    <col min="1552" max="1552" width="9.140625" style="19" customWidth="1"/>
    <col min="1553" max="1553" width="9.5703125" style="19" customWidth="1"/>
    <col min="1554" max="1797" width="9.140625" style="19"/>
    <col min="1798" max="1798" width="31.42578125" style="19" customWidth="1"/>
    <col min="1799" max="1800" width="7.85546875" style="19" customWidth="1"/>
    <col min="1801" max="1801" width="8.5703125" style="19" customWidth="1"/>
    <col min="1802" max="1802" width="9.5703125" style="19" customWidth="1"/>
    <col min="1803" max="1803" width="12" style="19" customWidth="1"/>
    <col min="1804" max="1804" width="10.140625" style="19" customWidth="1"/>
    <col min="1805" max="1805" width="10.7109375" style="19" customWidth="1"/>
    <col min="1806" max="1806" width="20.28515625" style="19" customWidth="1"/>
    <col min="1807" max="1807" width="12.140625" style="19" customWidth="1"/>
    <col min="1808" max="1808" width="9.140625" style="19" customWidth="1"/>
    <col min="1809" max="1809" width="9.5703125" style="19" customWidth="1"/>
    <col min="1810" max="2053" width="9.140625" style="19"/>
    <col min="2054" max="2054" width="31.42578125" style="19" customWidth="1"/>
    <col min="2055" max="2056" width="7.85546875" style="19" customWidth="1"/>
    <col min="2057" max="2057" width="8.5703125" style="19" customWidth="1"/>
    <col min="2058" max="2058" width="9.5703125" style="19" customWidth="1"/>
    <col min="2059" max="2059" width="12" style="19" customWidth="1"/>
    <col min="2060" max="2060" width="10.140625" style="19" customWidth="1"/>
    <col min="2061" max="2061" width="10.7109375" style="19" customWidth="1"/>
    <col min="2062" max="2062" width="20.28515625" style="19" customWidth="1"/>
    <col min="2063" max="2063" width="12.140625" style="19" customWidth="1"/>
    <col min="2064" max="2064" width="9.140625" style="19" customWidth="1"/>
    <col min="2065" max="2065" width="9.5703125" style="19" customWidth="1"/>
    <col min="2066" max="2309" width="9.140625" style="19"/>
    <col min="2310" max="2310" width="31.42578125" style="19" customWidth="1"/>
    <col min="2311" max="2312" width="7.85546875" style="19" customWidth="1"/>
    <col min="2313" max="2313" width="8.5703125" style="19" customWidth="1"/>
    <col min="2314" max="2314" width="9.5703125" style="19" customWidth="1"/>
    <col min="2315" max="2315" width="12" style="19" customWidth="1"/>
    <col min="2316" max="2316" width="10.140625" style="19" customWidth="1"/>
    <col min="2317" max="2317" width="10.7109375" style="19" customWidth="1"/>
    <col min="2318" max="2318" width="20.28515625" style="19" customWidth="1"/>
    <col min="2319" max="2319" width="12.140625" style="19" customWidth="1"/>
    <col min="2320" max="2320" width="9.140625" style="19" customWidth="1"/>
    <col min="2321" max="2321" width="9.5703125" style="19" customWidth="1"/>
    <col min="2322" max="2565" width="9.140625" style="19"/>
    <col min="2566" max="2566" width="31.42578125" style="19" customWidth="1"/>
    <col min="2567" max="2568" width="7.85546875" style="19" customWidth="1"/>
    <col min="2569" max="2569" width="8.5703125" style="19" customWidth="1"/>
    <col min="2570" max="2570" width="9.5703125" style="19" customWidth="1"/>
    <col min="2571" max="2571" width="12" style="19" customWidth="1"/>
    <col min="2572" max="2572" width="10.140625" style="19" customWidth="1"/>
    <col min="2573" max="2573" width="10.7109375" style="19" customWidth="1"/>
    <col min="2574" max="2574" width="20.28515625" style="19" customWidth="1"/>
    <col min="2575" max="2575" width="12.140625" style="19" customWidth="1"/>
    <col min="2576" max="2576" width="9.140625" style="19" customWidth="1"/>
    <col min="2577" max="2577" width="9.5703125" style="19" customWidth="1"/>
    <col min="2578" max="2821" width="9.140625" style="19"/>
    <col min="2822" max="2822" width="31.42578125" style="19" customWidth="1"/>
    <col min="2823" max="2824" width="7.85546875" style="19" customWidth="1"/>
    <col min="2825" max="2825" width="8.5703125" style="19" customWidth="1"/>
    <col min="2826" max="2826" width="9.5703125" style="19" customWidth="1"/>
    <col min="2827" max="2827" width="12" style="19" customWidth="1"/>
    <col min="2828" max="2828" width="10.140625" style="19" customWidth="1"/>
    <col min="2829" max="2829" width="10.7109375" style="19" customWidth="1"/>
    <col min="2830" max="2830" width="20.28515625" style="19" customWidth="1"/>
    <col min="2831" max="2831" width="12.140625" style="19" customWidth="1"/>
    <col min="2832" max="2832" width="9.140625" style="19" customWidth="1"/>
    <col min="2833" max="2833" width="9.5703125" style="19" customWidth="1"/>
    <col min="2834" max="3077" width="9.140625" style="19"/>
    <col min="3078" max="3078" width="31.42578125" style="19" customWidth="1"/>
    <col min="3079" max="3080" width="7.85546875" style="19" customWidth="1"/>
    <col min="3081" max="3081" width="8.5703125" style="19" customWidth="1"/>
    <col min="3082" max="3082" width="9.5703125" style="19" customWidth="1"/>
    <col min="3083" max="3083" width="12" style="19" customWidth="1"/>
    <col min="3084" max="3084" width="10.140625" style="19" customWidth="1"/>
    <col min="3085" max="3085" width="10.7109375" style="19" customWidth="1"/>
    <col min="3086" max="3086" width="20.28515625" style="19" customWidth="1"/>
    <col min="3087" max="3087" width="12.140625" style="19" customWidth="1"/>
    <col min="3088" max="3088" width="9.140625" style="19" customWidth="1"/>
    <col min="3089" max="3089" width="9.5703125" style="19" customWidth="1"/>
    <col min="3090" max="3333" width="9.140625" style="19"/>
    <col min="3334" max="3334" width="31.42578125" style="19" customWidth="1"/>
    <col min="3335" max="3336" width="7.85546875" style="19" customWidth="1"/>
    <col min="3337" max="3337" width="8.5703125" style="19" customWidth="1"/>
    <col min="3338" max="3338" width="9.5703125" style="19" customWidth="1"/>
    <col min="3339" max="3339" width="12" style="19" customWidth="1"/>
    <col min="3340" max="3340" width="10.140625" style="19" customWidth="1"/>
    <col min="3341" max="3341" width="10.7109375" style="19" customWidth="1"/>
    <col min="3342" max="3342" width="20.28515625" style="19" customWidth="1"/>
    <col min="3343" max="3343" width="12.140625" style="19" customWidth="1"/>
    <col min="3344" max="3344" width="9.140625" style="19" customWidth="1"/>
    <col min="3345" max="3345" width="9.5703125" style="19" customWidth="1"/>
    <col min="3346" max="3589" width="9.140625" style="19"/>
    <col min="3590" max="3590" width="31.42578125" style="19" customWidth="1"/>
    <col min="3591" max="3592" width="7.85546875" style="19" customWidth="1"/>
    <col min="3593" max="3593" width="8.5703125" style="19" customWidth="1"/>
    <col min="3594" max="3594" width="9.5703125" style="19" customWidth="1"/>
    <col min="3595" max="3595" width="12" style="19" customWidth="1"/>
    <col min="3596" max="3596" width="10.140625" style="19" customWidth="1"/>
    <col min="3597" max="3597" width="10.7109375" style="19" customWidth="1"/>
    <col min="3598" max="3598" width="20.28515625" style="19" customWidth="1"/>
    <col min="3599" max="3599" width="12.140625" style="19" customWidth="1"/>
    <col min="3600" max="3600" width="9.140625" style="19" customWidth="1"/>
    <col min="3601" max="3601" width="9.5703125" style="19" customWidth="1"/>
    <col min="3602" max="3845" width="9.140625" style="19"/>
    <col min="3846" max="3846" width="31.42578125" style="19" customWidth="1"/>
    <col min="3847" max="3848" width="7.85546875" style="19" customWidth="1"/>
    <col min="3849" max="3849" width="8.5703125" style="19" customWidth="1"/>
    <col min="3850" max="3850" width="9.5703125" style="19" customWidth="1"/>
    <col min="3851" max="3851" width="12" style="19" customWidth="1"/>
    <col min="3852" max="3852" width="10.140625" style="19" customWidth="1"/>
    <col min="3853" max="3853" width="10.7109375" style="19" customWidth="1"/>
    <col min="3854" max="3854" width="20.28515625" style="19" customWidth="1"/>
    <col min="3855" max="3855" width="12.140625" style="19" customWidth="1"/>
    <col min="3856" max="3856" width="9.140625" style="19" customWidth="1"/>
    <col min="3857" max="3857" width="9.5703125" style="19" customWidth="1"/>
    <col min="3858" max="4101" width="9.140625" style="19"/>
    <col min="4102" max="4102" width="31.42578125" style="19" customWidth="1"/>
    <col min="4103" max="4104" width="7.85546875" style="19" customWidth="1"/>
    <col min="4105" max="4105" width="8.5703125" style="19" customWidth="1"/>
    <col min="4106" max="4106" width="9.5703125" style="19" customWidth="1"/>
    <col min="4107" max="4107" width="12" style="19" customWidth="1"/>
    <col min="4108" max="4108" width="10.140625" style="19" customWidth="1"/>
    <col min="4109" max="4109" width="10.7109375" style="19" customWidth="1"/>
    <col min="4110" max="4110" width="20.28515625" style="19" customWidth="1"/>
    <col min="4111" max="4111" width="12.140625" style="19" customWidth="1"/>
    <col min="4112" max="4112" width="9.140625" style="19" customWidth="1"/>
    <col min="4113" max="4113" width="9.5703125" style="19" customWidth="1"/>
    <col min="4114" max="4357" width="9.140625" style="19"/>
    <col min="4358" max="4358" width="31.42578125" style="19" customWidth="1"/>
    <col min="4359" max="4360" width="7.85546875" style="19" customWidth="1"/>
    <col min="4361" max="4361" width="8.5703125" style="19" customWidth="1"/>
    <col min="4362" max="4362" width="9.5703125" style="19" customWidth="1"/>
    <col min="4363" max="4363" width="12" style="19" customWidth="1"/>
    <col min="4364" max="4364" width="10.140625" style="19" customWidth="1"/>
    <col min="4365" max="4365" width="10.7109375" style="19" customWidth="1"/>
    <col min="4366" max="4366" width="20.28515625" style="19" customWidth="1"/>
    <col min="4367" max="4367" width="12.140625" style="19" customWidth="1"/>
    <col min="4368" max="4368" width="9.140625" style="19" customWidth="1"/>
    <col min="4369" max="4369" width="9.5703125" style="19" customWidth="1"/>
    <col min="4370" max="4613" width="9.140625" style="19"/>
    <col min="4614" max="4614" width="31.42578125" style="19" customWidth="1"/>
    <col min="4615" max="4616" width="7.85546875" style="19" customWidth="1"/>
    <col min="4617" max="4617" width="8.5703125" style="19" customWidth="1"/>
    <col min="4618" max="4618" width="9.5703125" style="19" customWidth="1"/>
    <col min="4619" max="4619" width="12" style="19" customWidth="1"/>
    <col min="4620" max="4620" width="10.140625" style="19" customWidth="1"/>
    <col min="4621" max="4621" width="10.7109375" style="19" customWidth="1"/>
    <col min="4622" max="4622" width="20.28515625" style="19" customWidth="1"/>
    <col min="4623" max="4623" width="12.140625" style="19" customWidth="1"/>
    <col min="4624" max="4624" width="9.140625" style="19" customWidth="1"/>
    <col min="4625" max="4625" width="9.5703125" style="19" customWidth="1"/>
    <col min="4626" max="4869" width="9.140625" style="19"/>
    <col min="4870" max="4870" width="31.42578125" style="19" customWidth="1"/>
    <col min="4871" max="4872" width="7.85546875" style="19" customWidth="1"/>
    <col min="4873" max="4873" width="8.5703125" style="19" customWidth="1"/>
    <col min="4874" max="4874" width="9.5703125" style="19" customWidth="1"/>
    <col min="4875" max="4875" width="12" style="19" customWidth="1"/>
    <col min="4876" max="4876" width="10.140625" style="19" customWidth="1"/>
    <col min="4877" max="4877" width="10.7109375" style="19" customWidth="1"/>
    <col min="4878" max="4878" width="20.28515625" style="19" customWidth="1"/>
    <col min="4879" max="4879" width="12.140625" style="19" customWidth="1"/>
    <col min="4880" max="4880" width="9.140625" style="19" customWidth="1"/>
    <col min="4881" max="4881" width="9.5703125" style="19" customWidth="1"/>
    <col min="4882" max="5125" width="9.140625" style="19"/>
    <col min="5126" max="5126" width="31.42578125" style="19" customWidth="1"/>
    <col min="5127" max="5128" width="7.85546875" style="19" customWidth="1"/>
    <col min="5129" max="5129" width="8.5703125" style="19" customWidth="1"/>
    <col min="5130" max="5130" width="9.5703125" style="19" customWidth="1"/>
    <col min="5131" max="5131" width="12" style="19" customWidth="1"/>
    <col min="5132" max="5132" width="10.140625" style="19" customWidth="1"/>
    <col min="5133" max="5133" width="10.7109375" style="19" customWidth="1"/>
    <col min="5134" max="5134" width="20.28515625" style="19" customWidth="1"/>
    <col min="5135" max="5135" width="12.140625" style="19" customWidth="1"/>
    <col min="5136" max="5136" width="9.140625" style="19" customWidth="1"/>
    <col min="5137" max="5137" width="9.5703125" style="19" customWidth="1"/>
    <col min="5138" max="5381" width="9.140625" style="19"/>
    <col min="5382" max="5382" width="31.42578125" style="19" customWidth="1"/>
    <col min="5383" max="5384" width="7.85546875" style="19" customWidth="1"/>
    <col min="5385" max="5385" width="8.5703125" style="19" customWidth="1"/>
    <col min="5386" max="5386" width="9.5703125" style="19" customWidth="1"/>
    <col min="5387" max="5387" width="12" style="19" customWidth="1"/>
    <col min="5388" max="5388" width="10.140625" style="19" customWidth="1"/>
    <col min="5389" max="5389" width="10.7109375" style="19" customWidth="1"/>
    <col min="5390" max="5390" width="20.28515625" style="19" customWidth="1"/>
    <col min="5391" max="5391" width="12.140625" style="19" customWidth="1"/>
    <col min="5392" max="5392" width="9.140625" style="19" customWidth="1"/>
    <col min="5393" max="5393" width="9.5703125" style="19" customWidth="1"/>
    <col min="5394" max="5637" width="9.140625" style="19"/>
    <col min="5638" max="5638" width="31.42578125" style="19" customWidth="1"/>
    <col min="5639" max="5640" width="7.85546875" style="19" customWidth="1"/>
    <col min="5641" max="5641" width="8.5703125" style="19" customWidth="1"/>
    <col min="5642" max="5642" width="9.5703125" style="19" customWidth="1"/>
    <col min="5643" max="5643" width="12" style="19" customWidth="1"/>
    <col min="5644" max="5644" width="10.140625" style="19" customWidth="1"/>
    <col min="5645" max="5645" width="10.7109375" style="19" customWidth="1"/>
    <col min="5646" max="5646" width="20.28515625" style="19" customWidth="1"/>
    <col min="5647" max="5647" width="12.140625" style="19" customWidth="1"/>
    <col min="5648" max="5648" width="9.140625" style="19" customWidth="1"/>
    <col min="5649" max="5649" width="9.5703125" style="19" customWidth="1"/>
    <col min="5650" max="5893" width="9.140625" style="19"/>
    <col min="5894" max="5894" width="31.42578125" style="19" customWidth="1"/>
    <col min="5895" max="5896" width="7.85546875" style="19" customWidth="1"/>
    <col min="5897" max="5897" width="8.5703125" style="19" customWidth="1"/>
    <col min="5898" max="5898" width="9.5703125" style="19" customWidth="1"/>
    <col min="5899" max="5899" width="12" style="19" customWidth="1"/>
    <col min="5900" max="5900" width="10.140625" style="19" customWidth="1"/>
    <col min="5901" max="5901" width="10.7109375" style="19" customWidth="1"/>
    <col min="5902" max="5902" width="20.28515625" style="19" customWidth="1"/>
    <col min="5903" max="5903" width="12.140625" style="19" customWidth="1"/>
    <col min="5904" max="5904" width="9.140625" style="19" customWidth="1"/>
    <col min="5905" max="5905" width="9.5703125" style="19" customWidth="1"/>
    <col min="5906" max="6149" width="9.140625" style="19"/>
    <col min="6150" max="6150" width="31.42578125" style="19" customWidth="1"/>
    <col min="6151" max="6152" width="7.85546875" style="19" customWidth="1"/>
    <col min="6153" max="6153" width="8.5703125" style="19" customWidth="1"/>
    <col min="6154" max="6154" width="9.5703125" style="19" customWidth="1"/>
    <col min="6155" max="6155" width="12" style="19" customWidth="1"/>
    <col min="6156" max="6156" width="10.140625" style="19" customWidth="1"/>
    <col min="6157" max="6157" width="10.7109375" style="19" customWidth="1"/>
    <col min="6158" max="6158" width="20.28515625" style="19" customWidth="1"/>
    <col min="6159" max="6159" width="12.140625" style="19" customWidth="1"/>
    <col min="6160" max="6160" width="9.140625" style="19" customWidth="1"/>
    <col min="6161" max="6161" width="9.5703125" style="19" customWidth="1"/>
    <col min="6162" max="6405" width="9.140625" style="19"/>
    <col min="6406" max="6406" width="31.42578125" style="19" customWidth="1"/>
    <col min="6407" max="6408" width="7.85546875" style="19" customWidth="1"/>
    <col min="6409" max="6409" width="8.5703125" style="19" customWidth="1"/>
    <col min="6410" max="6410" width="9.5703125" style="19" customWidth="1"/>
    <col min="6411" max="6411" width="12" style="19" customWidth="1"/>
    <col min="6412" max="6412" width="10.140625" style="19" customWidth="1"/>
    <col min="6413" max="6413" width="10.7109375" style="19" customWidth="1"/>
    <col min="6414" max="6414" width="20.28515625" style="19" customWidth="1"/>
    <col min="6415" max="6415" width="12.140625" style="19" customWidth="1"/>
    <col min="6416" max="6416" width="9.140625" style="19" customWidth="1"/>
    <col min="6417" max="6417" width="9.5703125" style="19" customWidth="1"/>
    <col min="6418" max="6661" width="9.140625" style="19"/>
    <col min="6662" max="6662" width="31.42578125" style="19" customWidth="1"/>
    <col min="6663" max="6664" width="7.85546875" style="19" customWidth="1"/>
    <col min="6665" max="6665" width="8.5703125" style="19" customWidth="1"/>
    <col min="6666" max="6666" width="9.5703125" style="19" customWidth="1"/>
    <col min="6667" max="6667" width="12" style="19" customWidth="1"/>
    <col min="6668" max="6668" width="10.140625" style="19" customWidth="1"/>
    <col min="6669" max="6669" width="10.7109375" style="19" customWidth="1"/>
    <col min="6670" max="6670" width="20.28515625" style="19" customWidth="1"/>
    <col min="6671" max="6671" width="12.140625" style="19" customWidth="1"/>
    <col min="6672" max="6672" width="9.140625" style="19" customWidth="1"/>
    <col min="6673" max="6673" width="9.5703125" style="19" customWidth="1"/>
    <col min="6674" max="6917" width="9.140625" style="19"/>
    <col min="6918" max="6918" width="31.42578125" style="19" customWidth="1"/>
    <col min="6919" max="6920" width="7.85546875" style="19" customWidth="1"/>
    <col min="6921" max="6921" width="8.5703125" style="19" customWidth="1"/>
    <col min="6922" max="6922" width="9.5703125" style="19" customWidth="1"/>
    <col min="6923" max="6923" width="12" style="19" customWidth="1"/>
    <col min="6924" max="6924" width="10.140625" style="19" customWidth="1"/>
    <col min="6925" max="6925" width="10.7109375" style="19" customWidth="1"/>
    <col min="6926" max="6926" width="20.28515625" style="19" customWidth="1"/>
    <col min="6927" max="6927" width="12.140625" style="19" customWidth="1"/>
    <col min="6928" max="6928" width="9.140625" style="19" customWidth="1"/>
    <col min="6929" max="6929" width="9.5703125" style="19" customWidth="1"/>
    <col min="6930" max="7173" width="9.140625" style="19"/>
    <col min="7174" max="7174" width="31.42578125" style="19" customWidth="1"/>
    <col min="7175" max="7176" width="7.85546875" style="19" customWidth="1"/>
    <col min="7177" max="7177" width="8.5703125" style="19" customWidth="1"/>
    <col min="7178" max="7178" width="9.5703125" style="19" customWidth="1"/>
    <col min="7179" max="7179" width="12" style="19" customWidth="1"/>
    <col min="7180" max="7180" width="10.140625" style="19" customWidth="1"/>
    <col min="7181" max="7181" width="10.7109375" style="19" customWidth="1"/>
    <col min="7182" max="7182" width="20.28515625" style="19" customWidth="1"/>
    <col min="7183" max="7183" width="12.140625" style="19" customWidth="1"/>
    <col min="7184" max="7184" width="9.140625" style="19" customWidth="1"/>
    <col min="7185" max="7185" width="9.5703125" style="19" customWidth="1"/>
    <col min="7186" max="7429" width="9.140625" style="19"/>
    <col min="7430" max="7430" width="31.42578125" style="19" customWidth="1"/>
    <col min="7431" max="7432" width="7.85546875" style="19" customWidth="1"/>
    <col min="7433" max="7433" width="8.5703125" style="19" customWidth="1"/>
    <col min="7434" max="7434" width="9.5703125" style="19" customWidth="1"/>
    <col min="7435" max="7435" width="12" style="19" customWidth="1"/>
    <col min="7436" max="7436" width="10.140625" style="19" customWidth="1"/>
    <col min="7437" max="7437" width="10.7109375" style="19" customWidth="1"/>
    <col min="7438" max="7438" width="20.28515625" style="19" customWidth="1"/>
    <col min="7439" max="7439" width="12.140625" style="19" customWidth="1"/>
    <col min="7440" max="7440" width="9.140625" style="19" customWidth="1"/>
    <col min="7441" max="7441" width="9.5703125" style="19" customWidth="1"/>
    <col min="7442" max="7685" width="9.140625" style="19"/>
    <col min="7686" max="7686" width="31.42578125" style="19" customWidth="1"/>
    <col min="7687" max="7688" width="7.85546875" style="19" customWidth="1"/>
    <col min="7689" max="7689" width="8.5703125" style="19" customWidth="1"/>
    <col min="7690" max="7690" width="9.5703125" style="19" customWidth="1"/>
    <col min="7691" max="7691" width="12" style="19" customWidth="1"/>
    <col min="7692" max="7692" width="10.140625" style="19" customWidth="1"/>
    <col min="7693" max="7693" width="10.7109375" style="19" customWidth="1"/>
    <col min="7694" max="7694" width="20.28515625" style="19" customWidth="1"/>
    <col min="7695" max="7695" width="12.140625" style="19" customWidth="1"/>
    <col min="7696" max="7696" width="9.140625" style="19" customWidth="1"/>
    <col min="7697" max="7697" width="9.5703125" style="19" customWidth="1"/>
    <col min="7698" max="7941" width="9.140625" style="19"/>
    <col min="7942" max="7942" width="31.42578125" style="19" customWidth="1"/>
    <col min="7943" max="7944" width="7.85546875" style="19" customWidth="1"/>
    <col min="7945" max="7945" width="8.5703125" style="19" customWidth="1"/>
    <col min="7946" max="7946" width="9.5703125" style="19" customWidth="1"/>
    <col min="7947" max="7947" width="12" style="19" customWidth="1"/>
    <col min="7948" max="7948" width="10.140625" style="19" customWidth="1"/>
    <col min="7949" max="7949" width="10.7109375" style="19" customWidth="1"/>
    <col min="7950" max="7950" width="20.28515625" style="19" customWidth="1"/>
    <col min="7951" max="7951" width="12.140625" style="19" customWidth="1"/>
    <col min="7952" max="7952" width="9.140625" style="19" customWidth="1"/>
    <col min="7953" max="7953" width="9.5703125" style="19" customWidth="1"/>
    <col min="7954" max="8197" width="9.140625" style="19"/>
    <col min="8198" max="8198" width="31.42578125" style="19" customWidth="1"/>
    <col min="8199" max="8200" width="7.85546875" style="19" customWidth="1"/>
    <col min="8201" max="8201" width="8.5703125" style="19" customWidth="1"/>
    <col min="8202" max="8202" width="9.5703125" style="19" customWidth="1"/>
    <col min="8203" max="8203" width="12" style="19" customWidth="1"/>
    <col min="8204" max="8204" width="10.140625" style="19" customWidth="1"/>
    <col min="8205" max="8205" width="10.7109375" style="19" customWidth="1"/>
    <col min="8206" max="8206" width="20.28515625" style="19" customWidth="1"/>
    <col min="8207" max="8207" width="12.140625" style="19" customWidth="1"/>
    <col min="8208" max="8208" width="9.140625" style="19" customWidth="1"/>
    <col min="8209" max="8209" width="9.5703125" style="19" customWidth="1"/>
    <col min="8210" max="8453" width="9.140625" style="19"/>
    <col min="8454" max="8454" width="31.42578125" style="19" customWidth="1"/>
    <col min="8455" max="8456" width="7.85546875" style="19" customWidth="1"/>
    <col min="8457" max="8457" width="8.5703125" style="19" customWidth="1"/>
    <col min="8458" max="8458" width="9.5703125" style="19" customWidth="1"/>
    <col min="8459" max="8459" width="12" style="19" customWidth="1"/>
    <col min="8460" max="8460" width="10.140625" style="19" customWidth="1"/>
    <col min="8461" max="8461" width="10.7109375" style="19" customWidth="1"/>
    <col min="8462" max="8462" width="20.28515625" style="19" customWidth="1"/>
    <col min="8463" max="8463" width="12.140625" style="19" customWidth="1"/>
    <col min="8464" max="8464" width="9.140625" style="19" customWidth="1"/>
    <col min="8465" max="8465" width="9.5703125" style="19" customWidth="1"/>
    <col min="8466" max="8709" width="9.140625" style="19"/>
    <col min="8710" max="8710" width="31.42578125" style="19" customWidth="1"/>
    <col min="8711" max="8712" width="7.85546875" style="19" customWidth="1"/>
    <col min="8713" max="8713" width="8.5703125" style="19" customWidth="1"/>
    <col min="8714" max="8714" width="9.5703125" style="19" customWidth="1"/>
    <col min="8715" max="8715" width="12" style="19" customWidth="1"/>
    <col min="8716" max="8716" width="10.140625" style="19" customWidth="1"/>
    <col min="8717" max="8717" width="10.7109375" style="19" customWidth="1"/>
    <col min="8718" max="8718" width="20.28515625" style="19" customWidth="1"/>
    <col min="8719" max="8719" width="12.140625" style="19" customWidth="1"/>
    <col min="8720" max="8720" width="9.140625" style="19" customWidth="1"/>
    <col min="8721" max="8721" width="9.5703125" style="19" customWidth="1"/>
    <col min="8722" max="8965" width="9.140625" style="19"/>
    <col min="8966" max="8966" width="31.42578125" style="19" customWidth="1"/>
    <col min="8967" max="8968" width="7.85546875" style="19" customWidth="1"/>
    <col min="8969" max="8969" width="8.5703125" style="19" customWidth="1"/>
    <col min="8970" max="8970" width="9.5703125" style="19" customWidth="1"/>
    <col min="8971" max="8971" width="12" style="19" customWidth="1"/>
    <col min="8972" max="8972" width="10.140625" style="19" customWidth="1"/>
    <col min="8973" max="8973" width="10.7109375" style="19" customWidth="1"/>
    <col min="8974" max="8974" width="20.28515625" style="19" customWidth="1"/>
    <col min="8975" max="8975" width="12.140625" style="19" customWidth="1"/>
    <col min="8976" max="8976" width="9.140625" style="19" customWidth="1"/>
    <col min="8977" max="8977" width="9.5703125" style="19" customWidth="1"/>
    <col min="8978" max="9221" width="9.140625" style="19"/>
    <col min="9222" max="9222" width="31.42578125" style="19" customWidth="1"/>
    <col min="9223" max="9224" width="7.85546875" style="19" customWidth="1"/>
    <col min="9225" max="9225" width="8.5703125" style="19" customWidth="1"/>
    <col min="9226" max="9226" width="9.5703125" style="19" customWidth="1"/>
    <col min="9227" max="9227" width="12" style="19" customWidth="1"/>
    <col min="9228" max="9228" width="10.140625" style="19" customWidth="1"/>
    <col min="9229" max="9229" width="10.7109375" style="19" customWidth="1"/>
    <col min="9230" max="9230" width="20.28515625" style="19" customWidth="1"/>
    <col min="9231" max="9231" width="12.140625" style="19" customWidth="1"/>
    <col min="9232" max="9232" width="9.140625" style="19" customWidth="1"/>
    <col min="9233" max="9233" width="9.5703125" style="19" customWidth="1"/>
    <col min="9234" max="9477" width="9.140625" style="19"/>
    <col min="9478" max="9478" width="31.42578125" style="19" customWidth="1"/>
    <col min="9479" max="9480" width="7.85546875" style="19" customWidth="1"/>
    <col min="9481" max="9481" width="8.5703125" style="19" customWidth="1"/>
    <col min="9482" max="9482" width="9.5703125" style="19" customWidth="1"/>
    <col min="9483" max="9483" width="12" style="19" customWidth="1"/>
    <col min="9484" max="9484" width="10.140625" style="19" customWidth="1"/>
    <col min="9485" max="9485" width="10.7109375" style="19" customWidth="1"/>
    <col min="9486" max="9486" width="20.28515625" style="19" customWidth="1"/>
    <col min="9487" max="9487" width="12.140625" style="19" customWidth="1"/>
    <col min="9488" max="9488" width="9.140625" style="19" customWidth="1"/>
    <col min="9489" max="9489" width="9.5703125" style="19" customWidth="1"/>
    <col min="9490" max="9733" width="9.140625" style="19"/>
    <col min="9734" max="9734" width="31.42578125" style="19" customWidth="1"/>
    <col min="9735" max="9736" width="7.85546875" style="19" customWidth="1"/>
    <col min="9737" max="9737" width="8.5703125" style="19" customWidth="1"/>
    <col min="9738" max="9738" width="9.5703125" style="19" customWidth="1"/>
    <col min="9739" max="9739" width="12" style="19" customWidth="1"/>
    <col min="9740" max="9740" width="10.140625" style="19" customWidth="1"/>
    <col min="9741" max="9741" width="10.7109375" style="19" customWidth="1"/>
    <col min="9742" max="9742" width="20.28515625" style="19" customWidth="1"/>
    <col min="9743" max="9743" width="12.140625" style="19" customWidth="1"/>
    <col min="9744" max="9744" width="9.140625" style="19" customWidth="1"/>
    <col min="9745" max="9745" width="9.5703125" style="19" customWidth="1"/>
    <col min="9746" max="9989" width="9.140625" style="19"/>
    <col min="9990" max="9990" width="31.42578125" style="19" customWidth="1"/>
    <col min="9991" max="9992" width="7.85546875" style="19" customWidth="1"/>
    <col min="9993" max="9993" width="8.5703125" style="19" customWidth="1"/>
    <col min="9994" max="9994" width="9.5703125" style="19" customWidth="1"/>
    <col min="9995" max="9995" width="12" style="19" customWidth="1"/>
    <col min="9996" max="9996" width="10.140625" style="19" customWidth="1"/>
    <col min="9997" max="9997" width="10.7109375" style="19" customWidth="1"/>
    <col min="9998" max="9998" width="20.28515625" style="19" customWidth="1"/>
    <col min="9999" max="9999" width="12.140625" style="19" customWidth="1"/>
    <col min="10000" max="10000" width="9.140625" style="19" customWidth="1"/>
    <col min="10001" max="10001" width="9.5703125" style="19" customWidth="1"/>
    <col min="10002" max="10245" width="9.140625" style="19"/>
    <col min="10246" max="10246" width="31.42578125" style="19" customWidth="1"/>
    <col min="10247" max="10248" width="7.85546875" style="19" customWidth="1"/>
    <col min="10249" max="10249" width="8.5703125" style="19" customWidth="1"/>
    <col min="10250" max="10250" width="9.5703125" style="19" customWidth="1"/>
    <col min="10251" max="10251" width="12" style="19" customWidth="1"/>
    <col min="10252" max="10252" width="10.140625" style="19" customWidth="1"/>
    <col min="10253" max="10253" width="10.7109375" style="19" customWidth="1"/>
    <col min="10254" max="10254" width="20.28515625" style="19" customWidth="1"/>
    <col min="10255" max="10255" width="12.140625" style="19" customWidth="1"/>
    <col min="10256" max="10256" width="9.140625" style="19" customWidth="1"/>
    <col min="10257" max="10257" width="9.5703125" style="19" customWidth="1"/>
    <col min="10258" max="10501" width="9.140625" style="19"/>
    <col min="10502" max="10502" width="31.42578125" style="19" customWidth="1"/>
    <col min="10503" max="10504" width="7.85546875" style="19" customWidth="1"/>
    <col min="10505" max="10505" width="8.5703125" style="19" customWidth="1"/>
    <col min="10506" max="10506" width="9.5703125" style="19" customWidth="1"/>
    <col min="10507" max="10507" width="12" style="19" customWidth="1"/>
    <col min="10508" max="10508" width="10.140625" style="19" customWidth="1"/>
    <col min="10509" max="10509" width="10.7109375" style="19" customWidth="1"/>
    <col min="10510" max="10510" width="20.28515625" style="19" customWidth="1"/>
    <col min="10511" max="10511" width="12.140625" style="19" customWidth="1"/>
    <col min="10512" max="10512" width="9.140625" style="19" customWidth="1"/>
    <col min="10513" max="10513" width="9.5703125" style="19" customWidth="1"/>
    <col min="10514" max="10757" width="9.140625" style="19"/>
    <col min="10758" max="10758" width="31.42578125" style="19" customWidth="1"/>
    <col min="10759" max="10760" width="7.85546875" style="19" customWidth="1"/>
    <col min="10761" max="10761" width="8.5703125" style="19" customWidth="1"/>
    <col min="10762" max="10762" width="9.5703125" style="19" customWidth="1"/>
    <col min="10763" max="10763" width="12" style="19" customWidth="1"/>
    <col min="10764" max="10764" width="10.140625" style="19" customWidth="1"/>
    <col min="10765" max="10765" width="10.7109375" style="19" customWidth="1"/>
    <col min="10766" max="10766" width="20.28515625" style="19" customWidth="1"/>
    <col min="10767" max="10767" width="12.140625" style="19" customWidth="1"/>
    <col min="10768" max="10768" width="9.140625" style="19" customWidth="1"/>
    <col min="10769" max="10769" width="9.5703125" style="19" customWidth="1"/>
    <col min="10770" max="11013" width="9.140625" style="19"/>
    <col min="11014" max="11014" width="31.42578125" style="19" customWidth="1"/>
    <col min="11015" max="11016" width="7.85546875" style="19" customWidth="1"/>
    <col min="11017" max="11017" width="8.5703125" style="19" customWidth="1"/>
    <col min="11018" max="11018" width="9.5703125" style="19" customWidth="1"/>
    <col min="11019" max="11019" width="12" style="19" customWidth="1"/>
    <col min="11020" max="11020" width="10.140625" style="19" customWidth="1"/>
    <col min="11021" max="11021" width="10.7109375" style="19" customWidth="1"/>
    <col min="11022" max="11022" width="20.28515625" style="19" customWidth="1"/>
    <col min="11023" max="11023" width="12.140625" style="19" customWidth="1"/>
    <col min="11024" max="11024" width="9.140625" style="19" customWidth="1"/>
    <col min="11025" max="11025" width="9.5703125" style="19" customWidth="1"/>
    <col min="11026" max="11269" width="9.140625" style="19"/>
    <col min="11270" max="11270" width="31.42578125" style="19" customWidth="1"/>
    <col min="11271" max="11272" width="7.85546875" style="19" customWidth="1"/>
    <col min="11273" max="11273" width="8.5703125" style="19" customWidth="1"/>
    <col min="11274" max="11274" width="9.5703125" style="19" customWidth="1"/>
    <col min="11275" max="11275" width="12" style="19" customWidth="1"/>
    <col min="11276" max="11276" width="10.140625" style="19" customWidth="1"/>
    <col min="11277" max="11277" width="10.7109375" style="19" customWidth="1"/>
    <col min="11278" max="11278" width="20.28515625" style="19" customWidth="1"/>
    <col min="11279" max="11279" width="12.140625" style="19" customWidth="1"/>
    <col min="11280" max="11280" width="9.140625" style="19" customWidth="1"/>
    <col min="11281" max="11281" width="9.5703125" style="19" customWidth="1"/>
    <col min="11282" max="11525" width="9.140625" style="19"/>
    <col min="11526" max="11526" width="31.42578125" style="19" customWidth="1"/>
    <col min="11527" max="11528" width="7.85546875" style="19" customWidth="1"/>
    <col min="11529" max="11529" width="8.5703125" style="19" customWidth="1"/>
    <col min="11530" max="11530" width="9.5703125" style="19" customWidth="1"/>
    <col min="11531" max="11531" width="12" style="19" customWidth="1"/>
    <col min="11532" max="11532" width="10.140625" style="19" customWidth="1"/>
    <col min="11533" max="11533" width="10.7109375" style="19" customWidth="1"/>
    <col min="11534" max="11534" width="20.28515625" style="19" customWidth="1"/>
    <col min="11535" max="11535" width="12.140625" style="19" customWidth="1"/>
    <col min="11536" max="11536" width="9.140625" style="19" customWidth="1"/>
    <col min="11537" max="11537" width="9.5703125" style="19" customWidth="1"/>
    <col min="11538" max="11781" width="9.140625" style="19"/>
    <col min="11782" max="11782" width="31.42578125" style="19" customWidth="1"/>
    <col min="11783" max="11784" width="7.85546875" style="19" customWidth="1"/>
    <col min="11785" max="11785" width="8.5703125" style="19" customWidth="1"/>
    <col min="11786" max="11786" width="9.5703125" style="19" customWidth="1"/>
    <col min="11787" max="11787" width="12" style="19" customWidth="1"/>
    <col min="11788" max="11788" width="10.140625" style="19" customWidth="1"/>
    <col min="11789" max="11789" width="10.7109375" style="19" customWidth="1"/>
    <col min="11790" max="11790" width="20.28515625" style="19" customWidth="1"/>
    <col min="11791" max="11791" width="12.140625" style="19" customWidth="1"/>
    <col min="11792" max="11792" width="9.140625" style="19" customWidth="1"/>
    <col min="11793" max="11793" width="9.5703125" style="19" customWidth="1"/>
    <col min="11794" max="12037" width="9.140625" style="19"/>
    <col min="12038" max="12038" width="31.42578125" style="19" customWidth="1"/>
    <col min="12039" max="12040" width="7.85546875" style="19" customWidth="1"/>
    <col min="12041" max="12041" width="8.5703125" style="19" customWidth="1"/>
    <col min="12042" max="12042" width="9.5703125" style="19" customWidth="1"/>
    <col min="12043" max="12043" width="12" style="19" customWidth="1"/>
    <col min="12044" max="12044" width="10.140625" style="19" customWidth="1"/>
    <col min="12045" max="12045" width="10.7109375" style="19" customWidth="1"/>
    <col min="12046" max="12046" width="20.28515625" style="19" customWidth="1"/>
    <col min="12047" max="12047" width="12.140625" style="19" customWidth="1"/>
    <col min="12048" max="12048" width="9.140625" style="19" customWidth="1"/>
    <col min="12049" max="12049" width="9.5703125" style="19" customWidth="1"/>
    <col min="12050" max="12293" width="9.140625" style="19"/>
    <col min="12294" max="12294" width="31.42578125" style="19" customWidth="1"/>
    <col min="12295" max="12296" width="7.85546875" style="19" customWidth="1"/>
    <col min="12297" max="12297" width="8.5703125" style="19" customWidth="1"/>
    <col min="12298" max="12298" width="9.5703125" style="19" customWidth="1"/>
    <col min="12299" max="12299" width="12" style="19" customWidth="1"/>
    <col min="12300" max="12300" width="10.140625" style="19" customWidth="1"/>
    <col min="12301" max="12301" width="10.7109375" style="19" customWidth="1"/>
    <col min="12302" max="12302" width="20.28515625" style="19" customWidth="1"/>
    <col min="12303" max="12303" width="12.140625" style="19" customWidth="1"/>
    <col min="12304" max="12304" width="9.140625" style="19" customWidth="1"/>
    <col min="12305" max="12305" width="9.5703125" style="19" customWidth="1"/>
    <col min="12306" max="12549" width="9.140625" style="19"/>
    <col min="12550" max="12550" width="31.42578125" style="19" customWidth="1"/>
    <col min="12551" max="12552" width="7.85546875" style="19" customWidth="1"/>
    <col min="12553" max="12553" width="8.5703125" style="19" customWidth="1"/>
    <col min="12554" max="12554" width="9.5703125" style="19" customWidth="1"/>
    <col min="12555" max="12555" width="12" style="19" customWidth="1"/>
    <col min="12556" max="12556" width="10.140625" style="19" customWidth="1"/>
    <col min="12557" max="12557" width="10.7109375" style="19" customWidth="1"/>
    <col min="12558" max="12558" width="20.28515625" style="19" customWidth="1"/>
    <col min="12559" max="12559" width="12.140625" style="19" customWidth="1"/>
    <col min="12560" max="12560" width="9.140625" style="19" customWidth="1"/>
    <col min="12561" max="12561" width="9.5703125" style="19" customWidth="1"/>
    <col min="12562" max="12805" width="9.140625" style="19"/>
    <col min="12806" max="12806" width="31.42578125" style="19" customWidth="1"/>
    <col min="12807" max="12808" width="7.85546875" style="19" customWidth="1"/>
    <col min="12809" max="12809" width="8.5703125" style="19" customWidth="1"/>
    <col min="12810" max="12810" width="9.5703125" style="19" customWidth="1"/>
    <col min="12811" max="12811" width="12" style="19" customWidth="1"/>
    <col min="12812" max="12812" width="10.140625" style="19" customWidth="1"/>
    <col min="12813" max="12813" width="10.7109375" style="19" customWidth="1"/>
    <col min="12814" max="12814" width="20.28515625" style="19" customWidth="1"/>
    <col min="12815" max="12815" width="12.140625" style="19" customWidth="1"/>
    <col min="12816" max="12816" width="9.140625" style="19" customWidth="1"/>
    <col min="12817" max="12817" width="9.5703125" style="19" customWidth="1"/>
    <col min="12818" max="13061" width="9.140625" style="19"/>
    <col min="13062" max="13062" width="31.42578125" style="19" customWidth="1"/>
    <col min="13063" max="13064" width="7.85546875" style="19" customWidth="1"/>
    <col min="13065" max="13065" width="8.5703125" style="19" customWidth="1"/>
    <col min="13066" max="13066" width="9.5703125" style="19" customWidth="1"/>
    <col min="13067" max="13067" width="12" style="19" customWidth="1"/>
    <col min="13068" max="13068" width="10.140625" style="19" customWidth="1"/>
    <col min="13069" max="13069" width="10.7109375" style="19" customWidth="1"/>
    <col min="13070" max="13070" width="20.28515625" style="19" customWidth="1"/>
    <col min="13071" max="13071" width="12.140625" style="19" customWidth="1"/>
    <col min="13072" max="13072" width="9.140625" style="19" customWidth="1"/>
    <col min="13073" max="13073" width="9.5703125" style="19" customWidth="1"/>
    <col min="13074" max="13317" width="9.140625" style="19"/>
    <col min="13318" max="13318" width="31.42578125" style="19" customWidth="1"/>
    <col min="13319" max="13320" width="7.85546875" style="19" customWidth="1"/>
    <col min="13321" max="13321" width="8.5703125" style="19" customWidth="1"/>
    <col min="13322" max="13322" width="9.5703125" style="19" customWidth="1"/>
    <col min="13323" max="13323" width="12" style="19" customWidth="1"/>
    <col min="13324" max="13324" width="10.140625" style="19" customWidth="1"/>
    <col min="13325" max="13325" width="10.7109375" style="19" customWidth="1"/>
    <col min="13326" max="13326" width="20.28515625" style="19" customWidth="1"/>
    <col min="13327" max="13327" width="12.140625" style="19" customWidth="1"/>
    <col min="13328" max="13328" width="9.140625" style="19" customWidth="1"/>
    <col min="13329" max="13329" width="9.5703125" style="19" customWidth="1"/>
    <col min="13330" max="13573" width="9.140625" style="19"/>
    <col min="13574" max="13574" width="31.42578125" style="19" customWidth="1"/>
    <col min="13575" max="13576" width="7.85546875" style="19" customWidth="1"/>
    <col min="13577" max="13577" width="8.5703125" style="19" customWidth="1"/>
    <col min="13578" max="13578" width="9.5703125" style="19" customWidth="1"/>
    <col min="13579" max="13579" width="12" style="19" customWidth="1"/>
    <col min="13580" max="13580" width="10.140625" style="19" customWidth="1"/>
    <col min="13581" max="13581" width="10.7109375" style="19" customWidth="1"/>
    <col min="13582" max="13582" width="20.28515625" style="19" customWidth="1"/>
    <col min="13583" max="13583" width="12.140625" style="19" customWidth="1"/>
    <col min="13584" max="13584" width="9.140625" style="19" customWidth="1"/>
    <col min="13585" max="13585" width="9.5703125" style="19" customWidth="1"/>
    <col min="13586" max="13829" width="9.140625" style="19"/>
    <col min="13830" max="13830" width="31.42578125" style="19" customWidth="1"/>
    <col min="13831" max="13832" width="7.85546875" style="19" customWidth="1"/>
    <col min="13833" max="13833" width="8.5703125" style="19" customWidth="1"/>
    <col min="13834" max="13834" width="9.5703125" style="19" customWidth="1"/>
    <col min="13835" max="13835" width="12" style="19" customWidth="1"/>
    <col min="13836" max="13836" width="10.140625" style="19" customWidth="1"/>
    <col min="13837" max="13837" width="10.7109375" style="19" customWidth="1"/>
    <col min="13838" max="13838" width="20.28515625" style="19" customWidth="1"/>
    <col min="13839" max="13839" width="12.140625" style="19" customWidth="1"/>
    <col min="13840" max="13840" width="9.140625" style="19" customWidth="1"/>
    <col min="13841" max="13841" width="9.5703125" style="19" customWidth="1"/>
    <col min="13842" max="14085" width="9.140625" style="19"/>
    <col min="14086" max="14086" width="31.42578125" style="19" customWidth="1"/>
    <col min="14087" max="14088" width="7.85546875" style="19" customWidth="1"/>
    <col min="14089" max="14089" width="8.5703125" style="19" customWidth="1"/>
    <col min="14090" max="14090" width="9.5703125" style="19" customWidth="1"/>
    <col min="14091" max="14091" width="12" style="19" customWidth="1"/>
    <col min="14092" max="14092" width="10.140625" style="19" customWidth="1"/>
    <col min="14093" max="14093" width="10.7109375" style="19" customWidth="1"/>
    <col min="14094" max="14094" width="20.28515625" style="19" customWidth="1"/>
    <col min="14095" max="14095" width="12.140625" style="19" customWidth="1"/>
    <col min="14096" max="14096" width="9.140625" style="19" customWidth="1"/>
    <col min="14097" max="14097" width="9.5703125" style="19" customWidth="1"/>
    <col min="14098" max="14341" width="9.140625" style="19"/>
    <col min="14342" max="14342" width="31.42578125" style="19" customWidth="1"/>
    <col min="14343" max="14344" width="7.85546875" style="19" customWidth="1"/>
    <col min="14345" max="14345" width="8.5703125" style="19" customWidth="1"/>
    <col min="14346" max="14346" width="9.5703125" style="19" customWidth="1"/>
    <col min="14347" max="14347" width="12" style="19" customWidth="1"/>
    <col min="14348" max="14348" width="10.140625" style="19" customWidth="1"/>
    <col min="14349" max="14349" width="10.7109375" style="19" customWidth="1"/>
    <col min="14350" max="14350" width="20.28515625" style="19" customWidth="1"/>
    <col min="14351" max="14351" width="12.140625" style="19" customWidth="1"/>
    <col min="14352" max="14352" width="9.140625" style="19" customWidth="1"/>
    <col min="14353" max="14353" width="9.5703125" style="19" customWidth="1"/>
    <col min="14354" max="14597" width="9.140625" style="19"/>
    <col min="14598" max="14598" width="31.42578125" style="19" customWidth="1"/>
    <col min="14599" max="14600" width="7.85546875" style="19" customWidth="1"/>
    <col min="14601" max="14601" width="8.5703125" style="19" customWidth="1"/>
    <col min="14602" max="14602" width="9.5703125" style="19" customWidth="1"/>
    <col min="14603" max="14603" width="12" style="19" customWidth="1"/>
    <col min="14604" max="14604" width="10.140625" style="19" customWidth="1"/>
    <col min="14605" max="14605" width="10.7109375" style="19" customWidth="1"/>
    <col min="14606" max="14606" width="20.28515625" style="19" customWidth="1"/>
    <col min="14607" max="14607" width="12.140625" style="19" customWidth="1"/>
    <col min="14608" max="14608" width="9.140625" style="19" customWidth="1"/>
    <col min="14609" max="14609" width="9.5703125" style="19" customWidth="1"/>
    <col min="14610" max="14853" width="9.140625" style="19"/>
    <col min="14854" max="14854" width="31.42578125" style="19" customWidth="1"/>
    <col min="14855" max="14856" width="7.85546875" style="19" customWidth="1"/>
    <col min="14857" max="14857" width="8.5703125" style="19" customWidth="1"/>
    <col min="14858" max="14858" width="9.5703125" style="19" customWidth="1"/>
    <col min="14859" max="14859" width="12" style="19" customWidth="1"/>
    <col min="14860" max="14860" width="10.140625" style="19" customWidth="1"/>
    <col min="14861" max="14861" width="10.7109375" style="19" customWidth="1"/>
    <col min="14862" max="14862" width="20.28515625" style="19" customWidth="1"/>
    <col min="14863" max="14863" width="12.140625" style="19" customWidth="1"/>
    <col min="14864" max="14864" width="9.140625" style="19" customWidth="1"/>
    <col min="14865" max="14865" width="9.5703125" style="19" customWidth="1"/>
    <col min="14866" max="15109" width="9.140625" style="19"/>
    <col min="15110" max="15110" width="31.42578125" style="19" customWidth="1"/>
    <col min="15111" max="15112" width="7.85546875" style="19" customWidth="1"/>
    <col min="15113" max="15113" width="8.5703125" style="19" customWidth="1"/>
    <col min="15114" max="15114" width="9.5703125" style="19" customWidth="1"/>
    <col min="15115" max="15115" width="12" style="19" customWidth="1"/>
    <col min="15116" max="15116" width="10.140625" style="19" customWidth="1"/>
    <col min="15117" max="15117" width="10.7109375" style="19" customWidth="1"/>
    <col min="15118" max="15118" width="20.28515625" style="19" customWidth="1"/>
    <col min="15119" max="15119" width="12.140625" style="19" customWidth="1"/>
    <col min="15120" max="15120" width="9.140625" style="19" customWidth="1"/>
    <col min="15121" max="15121" width="9.5703125" style="19" customWidth="1"/>
    <col min="15122" max="15365" width="9.140625" style="19"/>
    <col min="15366" max="15366" width="31.42578125" style="19" customWidth="1"/>
    <col min="15367" max="15368" width="7.85546875" style="19" customWidth="1"/>
    <col min="15369" max="15369" width="8.5703125" style="19" customWidth="1"/>
    <col min="15370" max="15370" width="9.5703125" style="19" customWidth="1"/>
    <col min="15371" max="15371" width="12" style="19" customWidth="1"/>
    <col min="15372" max="15372" width="10.140625" style="19" customWidth="1"/>
    <col min="15373" max="15373" width="10.7109375" style="19" customWidth="1"/>
    <col min="15374" max="15374" width="20.28515625" style="19" customWidth="1"/>
    <col min="15375" max="15375" width="12.140625" style="19" customWidth="1"/>
    <col min="15376" max="15376" width="9.140625" style="19" customWidth="1"/>
    <col min="15377" max="15377" width="9.5703125" style="19" customWidth="1"/>
    <col min="15378" max="15621" width="9.140625" style="19"/>
    <col min="15622" max="15622" width="31.42578125" style="19" customWidth="1"/>
    <col min="15623" max="15624" width="7.85546875" style="19" customWidth="1"/>
    <col min="15625" max="15625" width="8.5703125" style="19" customWidth="1"/>
    <col min="15626" max="15626" width="9.5703125" style="19" customWidth="1"/>
    <col min="15627" max="15627" width="12" style="19" customWidth="1"/>
    <col min="15628" max="15628" width="10.140625" style="19" customWidth="1"/>
    <col min="15629" max="15629" width="10.7109375" style="19" customWidth="1"/>
    <col min="15630" max="15630" width="20.28515625" style="19" customWidth="1"/>
    <col min="15631" max="15631" width="12.140625" style="19" customWidth="1"/>
    <col min="15632" max="15632" width="9.140625" style="19" customWidth="1"/>
    <col min="15633" max="15633" width="9.5703125" style="19" customWidth="1"/>
    <col min="15634" max="15877" width="9.140625" style="19"/>
    <col min="15878" max="15878" width="31.42578125" style="19" customWidth="1"/>
    <col min="15879" max="15880" width="7.85546875" style="19" customWidth="1"/>
    <col min="15881" max="15881" width="8.5703125" style="19" customWidth="1"/>
    <col min="15882" max="15882" width="9.5703125" style="19" customWidth="1"/>
    <col min="15883" max="15883" width="12" style="19" customWidth="1"/>
    <col min="15884" max="15884" width="10.140625" style="19" customWidth="1"/>
    <col min="15885" max="15885" width="10.7109375" style="19" customWidth="1"/>
    <col min="15886" max="15886" width="20.28515625" style="19" customWidth="1"/>
    <col min="15887" max="15887" width="12.140625" style="19" customWidth="1"/>
    <col min="15888" max="15888" width="9.140625" style="19" customWidth="1"/>
    <col min="15889" max="15889" width="9.5703125" style="19" customWidth="1"/>
    <col min="15890" max="16133" width="9.140625" style="19"/>
    <col min="16134" max="16134" width="31.42578125" style="19" customWidth="1"/>
    <col min="16135" max="16136" width="7.85546875" style="19" customWidth="1"/>
    <col min="16137" max="16137" width="8.5703125" style="19" customWidth="1"/>
    <col min="16138" max="16138" width="9.5703125" style="19" customWidth="1"/>
    <col min="16139" max="16139" width="12" style="19" customWidth="1"/>
    <col min="16140" max="16140" width="10.140625" style="19" customWidth="1"/>
    <col min="16141" max="16141" width="10.7109375" style="19" customWidth="1"/>
    <col min="16142" max="16142" width="20.28515625" style="19" customWidth="1"/>
    <col min="16143" max="16143" width="12.140625" style="19" customWidth="1"/>
    <col min="16144" max="16144" width="9.140625" style="19" customWidth="1"/>
    <col min="16145" max="16145" width="9.5703125" style="19" customWidth="1"/>
    <col min="16146" max="16384" width="9.140625" style="19"/>
  </cols>
  <sheetData>
    <row r="1" spans="1:33" ht="21" customHeight="1" x14ac:dyDescent="0.25">
      <c r="B1" s="20" t="s">
        <v>0</v>
      </c>
      <c r="C1" s="20"/>
      <c r="D1" s="20"/>
      <c r="G1" s="21"/>
      <c r="I1" s="22" t="s">
        <v>1</v>
      </c>
      <c r="J1" s="22"/>
      <c r="K1" s="20"/>
      <c r="L1" s="20"/>
      <c r="M1" s="23"/>
      <c r="S1" s="21"/>
      <c r="T1" s="21"/>
      <c r="U1" s="21"/>
      <c r="V1" s="21"/>
      <c r="W1" s="21"/>
      <c r="X1" s="21"/>
      <c r="Y1" s="21"/>
    </row>
    <row r="2" spans="1:33" ht="13.5" customHeight="1" x14ac:dyDescent="0.2">
      <c r="B2" s="174" t="s">
        <v>2</v>
      </c>
      <c r="C2" s="174"/>
      <c r="D2" s="174"/>
      <c r="E2" s="174"/>
      <c r="F2" s="174"/>
      <c r="G2" s="25"/>
      <c r="I2" s="175" t="s">
        <v>3</v>
      </c>
      <c r="J2" s="175"/>
      <c r="K2" s="175"/>
      <c r="L2" s="175"/>
      <c r="M2" s="175"/>
      <c r="P2" s="26"/>
      <c r="Q2" s="26"/>
      <c r="R2" s="26"/>
      <c r="S2" s="27"/>
      <c r="T2" s="27"/>
      <c r="U2" s="27"/>
      <c r="V2" s="27"/>
      <c r="W2" s="27"/>
      <c r="X2" s="28"/>
      <c r="Y2" s="27"/>
      <c r="AE2" s="130"/>
    </row>
    <row r="3" spans="1:33" ht="29.25" customHeight="1" x14ac:dyDescent="0.2">
      <c r="B3" s="174"/>
      <c r="C3" s="174"/>
      <c r="D3" s="174"/>
      <c r="E3" s="174"/>
      <c r="F3" s="174"/>
      <c r="G3" s="25"/>
      <c r="I3" s="175"/>
      <c r="J3" s="175"/>
      <c r="K3" s="175"/>
      <c r="L3" s="175"/>
      <c r="M3" s="175"/>
      <c r="P3" s="26"/>
      <c r="Q3" s="26"/>
      <c r="R3" s="26"/>
      <c r="S3" s="28"/>
      <c r="T3" s="28"/>
      <c r="U3" s="28"/>
      <c r="V3" s="28"/>
      <c r="W3" s="28"/>
      <c r="X3" s="28"/>
      <c r="Y3" s="28"/>
      <c r="AE3" s="130"/>
    </row>
    <row r="4" spans="1:33" ht="19.5" customHeight="1" x14ac:dyDescent="0.25">
      <c r="B4" s="176" t="s">
        <v>4</v>
      </c>
      <c r="C4" s="176"/>
      <c r="D4" s="176"/>
      <c r="E4" s="176"/>
      <c r="F4" s="176"/>
      <c r="G4" s="29"/>
      <c r="I4" s="132" t="s">
        <v>5</v>
      </c>
      <c r="J4" s="132"/>
      <c r="K4" s="132"/>
      <c r="L4" s="132"/>
      <c r="M4" s="132"/>
      <c r="P4" s="30"/>
      <c r="Y4" s="28"/>
      <c r="AE4" s="130"/>
    </row>
    <row r="5" spans="1:33" ht="15.75" x14ac:dyDescent="0.25">
      <c r="B5" s="31"/>
      <c r="C5" s="30"/>
      <c r="N5" s="32"/>
      <c r="O5" s="31"/>
      <c r="P5" s="30"/>
      <c r="Z5" s="23"/>
      <c r="AA5" s="23"/>
      <c r="AB5" s="23"/>
      <c r="AC5" s="23"/>
      <c r="AD5" s="23"/>
      <c r="AE5" s="32"/>
    </row>
    <row r="6" spans="1:33" ht="12" hidden="1" customHeight="1" x14ac:dyDescent="0.2">
      <c r="B6" s="26"/>
      <c r="C6" s="26"/>
      <c r="D6" s="26"/>
      <c r="E6" s="26"/>
      <c r="F6" s="28"/>
      <c r="G6" s="177"/>
      <c r="H6" s="177"/>
      <c r="I6" s="177"/>
      <c r="J6" s="177"/>
      <c r="K6" s="177"/>
    </row>
    <row r="7" spans="1:33" ht="17.25" hidden="1" customHeight="1" x14ac:dyDescent="0.2">
      <c r="B7" s="32"/>
      <c r="C7" s="33"/>
      <c r="D7" s="33"/>
      <c r="F7" s="32"/>
      <c r="G7" s="177"/>
      <c r="H7" s="177"/>
      <c r="I7" s="177"/>
      <c r="J7" s="177"/>
      <c r="K7" s="177"/>
    </row>
    <row r="8" spans="1:33" ht="19.5" customHeight="1" x14ac:dyDescent="0.2">
      <c r="B8" s="30"/>
      <c r="C8" s="30"/>
      <c r="G8" s="177"/>
      <c r="H8" s="177"/>
      <c r="I8" s="177"/>
      <c r="J8" s="177"/>
      <c r="K8" s="177"/>
    </row>
    <row r="9" spans="1:33" ht="15.75" x14ac:dyDescent="0.2">
      <c r="A9" s="34"/>
      <c r="B9" s="34"/>
      <c r="C9" s="34"/>
      <c r="D9" s="34"/>
      <c r="E9" s="34"/>
      <c r="F9" s="178" t="s">
        <v>6</v>
      </c>
      <c r="G9" s="178"/>
      <c r="H9" s="178"/>
      <c r="I9" s="178"/>
      <c r="J9" s="178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3" ht="15.75" customHeight="1" x14ac:dyDescent="0.2">
      <c r="A10" s="35"/>
      <c r="B10" s="35"/>
      <c r="C10" s="35"/>
      <c r="D10" s="35"/>
      <c r="E10" s="35"/>
      <c r="F10" s="164" t="s">
        <v>7</v>
      </c>
      <c r="G10" s="164"/>
      <c r="H10" s="164"/>
      <c r="I10" s="164"/>
      <c r="J10" s="164"/>
      <c r="K10" s="16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3" ht="15.75" x14ac:dyDescent="0.2">
      <c r="B11" s="36"/>
      <c r="C11" s="36"/>
      <c r="D11" s="36"/>
      <c r="E11" s="36"/>
      <c r="F11" s="36"/>
      <c r="G11" s="36"/>
      <c r="H11" s="36" t="s">
        <v>8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3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33" s="9" customFormat="1" ht="12.75" customHeight="1" x14ac:dyDescent="0.2">
      <c r="A13" s="171" t="s">
        <v>9</v>
      </c>
      <c r="B13" s="165" t="s">
        <v>10</v>
      </c>
      <c r="C13" s="165" t="s">
        <v>11</v>
      </c>
      <c r="D13" s="165" t="s">
        <v>12</v>
      </c>
      <c r="E13" s="165" t="s">
        <v>13</v>
      </c>
      <c r="F13" s="165" t="s">
        <v>14</v>
      </c>
      <c r="G13" s="165" t="s">
        <v>162</v>
      </c>
      <c r="H13" s="157" t="s">
        <v>15</v>
      </c>
      <c r="I13" s="158"/>
      <c r="J13" s="158"/>
      <c r="K13" s="159"/>
      <c r="L13" s="97" t="s">
        <v>16</v>
      </c>
      <c r="M13" s="165" t="s">
        <v>17</v>
      </c>
      <c r="N13" s="165" t="s">
        <v>12</v>
      </c>
      <c r="O13" s="165" t="s">
        <v>48</v>
      </c>
      <c r="P13" s="165" t="s">
        <v>14</v>
      </c>
      <c r="Q13" s="165" t="s">
        <v>162</v>
      </c>
      <c r="R13" s="160" t="s">
        <v>15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97" t="s">
        <v>16</v>
      </c>
      <c r="AD13" s="165" t="s">
        <v>49</v>
      </c>
      <c r="AE13" s="170" t="s">
        <v>18</v>
      </c>
      <c r="AF13" s="170" t="s">
        <v>19</v>
      </c>
      <c r="AG13" s="8"/>
    </row>
    <row r="14" spans="1:33" s="9" customFormat="1" ht="9" customHeight="1" x14ac:dyDescent="0.2">
      <c r="A14" s="172"/>
      <c r="B14" s="166"/>
      <c r="C14" s="166"/>
      <c r="D14" s="166"/>
      <c r="E14" s="166"/>
      <c r="F14" s="166"/>
      <c r="G14" s="166"/>
      <c r="H14" s="168" t="s">
        <v>263</v>
      </c>
      <c r="I14" s="170" t="s">
        <v>21</v>
      </c>
      <c r="J14" s="165" t="s">
        <v>22</v>
      </c>
      <c r="K14" s="170" t="s">
        <v>271</v>
      </c>
      <c r="L14" s="165" t="s">
        <v>24</v>
      </c>
      <c r="M14" s="166"/>
      <c r="N14" s="166"/>
      <c r="O14" s="166"/>
      <c r="P14" s="166"/>
      <c r="Q14" s="166"/>
      <c r="R14" s="165" t="s">
        <v>263</v>
      </c>
      <c r="S14" s="170" t="s">
        <v>21</v>
      </c>
      <c r="T14" s="165" t="s">
        <v>22</v>
      </c>
      <c r="U14" s="170" t="s">
        <v>26</v>
      </c>
      <c r="V14" s="170"/>
      <c r="W14" s="170"/>
      <c r="X14" s="170"/>
      <c r="Y14" s="170"/>
      <c r="Z14" s="170"/>
      <c r="AA14" s="170"/>
      <c r="AB14" s="170" t="s">
        <v>271</v>
      </c>
      <c r="AC14" s="179" t="s">
        <v>24</v>
      </c>
      <c r="AD14" s="166"/>
      <c r="AE14" s="170"/>
      <c r="AF14" s="170"/>
      <c r="AG14" s="8"/>
    </row>
    <row r="15" spans="1:33" s="9" customFormat="1" ht="36.75" customHeight="1" x14ac:dyDescent="0.2">
      <c r="A15" s="172"/>
      <c r="B15" s="166"/>
      <c r="C15" s="166"/>
      <c r="D15" s="166"/>
      <c r="E15" s="166"/>
      <c r="F15" s="166"/>
      <c r="G15" s="166"/>
      <c r="H15" s="169"/>
      <c r="I15" s="170"/>
      <c r="J15" s="166"/>
      <c r="K15" s="170"/>
      <c r="L15" s="166"/>
      <c r="M15" s="166"/>
      <c r="N15" s="166"/>
      <c r="O15" s="166"/>
      <c r="P15" s="166"/>
      <c r="Q15" s="166"/>
      <c r="R15" s="166"/>
      <c r="S15" s="170"/>
      <c r="T15" s="166"/>
      <c r="U15" s="170" t="s">
        <v>40</v>
      </c>
      <c r="V15" s="170"/>
      <c r="W15" s="170"/>
      <c r="X15" s="170" t="s">
        <v>44</v>
      </c>
      <c r="Y15" s="170" t="s">
        <v>45</v>
      </c>
      <c r="Z15" s="170" t="s">
        <v>46</v>
      </c>
      <c r="AA15" s="170" t="s">
        <v>47</v>
      </c>
      <c r="AB15" s="170"/>
      <c r="AC15" s="180"/>
      <c r="AD15" s="166"/>
      <c r="AE15" s="170"/>
      <c r="AF15" s="170"/>
      <c r="AG15" s="8"/>
    </row>
    <row r="16" spans="1:33" s="9" customFormat="1" ht="93.75" customHeight="1" x14ac:dyDescent="0.2">
      <c r="A16" s="173"/>
      <c r="B16" s="167"/>
      <c r="C16" s="167"/>
      <c r="D16" s="167"/>
      <c r="E16" s="167"/>
      <c r="F16" s="167"/>
      <c r="G16" s="167"/>
      <c r="H16" s="169"/>
      <c r="I16" s="170"/>
      <c r="J16" s="167"/>
      <c r="K16" s="170"/>
      <c r="L16" s="167"/>
      <c r="M16" s="167"/>
      <c r="N16" s="167"/>
      <c r="O16" s="167"/>
      <c r="P16" s="167"/>
      <c r="Q16" s="167"/>
      <c r="R16" s="166"/>
      <c r="S16" s="170"/>
      <c r="T16" s="167"/>
      <c r="U16" s="126" t="s">
        <v>41</v>
      </c>
      <c r="V16" s="126" t="s">
        <v>42</v>
      </c>
      <c r="W16" s="126" t="s">
        <v>43</v>
      </c>
      <c r="X16" s="170"/>
      <c r="Y16" s="170"/>
      <c r="Z16" s="170"/>
      <c r="AA16" s="170"/>
      <c r="AB16" s="170"/>
      <c r="AC16" s="181"/>
      <c r="AD16" s="167"/>
      <c r="AE16" s="170"/>
      <c r="AF16" s="170"/>
      <c r="AG16" s="8"/>
    </row>
    <row r="17" spans="1:34" s="9" customFormat="1" ht="15" x14ac:dyDescent="0.2">
      <c r="A17" s="38">
        <v>1</v>
      </c>
      <c r="B17" s="127">
        <v>2</v>
      </c>
      <c r="C17" s="127">
        <v>3</v>
      </c>
      <c r="D17" s="131">
        <v>4</v>
      </c>
      <c r="E17" s="127">
        <v>5</v>
      </c>
      <c r="F17" s="127">
        <v>6</v>
      </c>
      <c r="G17" s="131">
        <v>7</v>
      </c>
      <c r="H17" s="85"/>
      <c r="I17" s="127">
        <v>9</v>
      </c>
      <c r="J17" s="131">
        <v>10</v>
      </c>
      <c r="K17" s="127">
        <v>11</v>
      </c>
      <c r="L17" s="127">
        <v>12</v>
      </c>
      <c r="M17" s="131">
        <v>13</v>
      </c>
      <c r="N17" s="127">
        <v>14</v>
      </c>
      <c r="O17" s="127">
        <v>15</v>
      </c>
      <c r="P17" s="131">
        <v>16</v>
      </c>
      <c r="Q17" s="127">
        <v>17</v>
      </c>
      <c r="R17" s="167"/>
      <c r="S17" s="131">
        <v>19</v>
      </c>
      <c r="T17" s="127">
        <v>20</v>
      </c>
      <c r="U17" s="127">
        <v>21</v>
      </c>
      <c r="V17" s="127">
        <v>22</v>
      </c>
      <c r="W17" s="127">
        <v>23</v>
      </c>
      <c r="X17" s="127">
        <v>24</v>
      </c>
      <c r="Y17" s="131">
        <v>25</v>
      </c>
      <c r="Z17" s="127">
        <v>26</v>
      </c>
      <c r="AA17" s="127">
        <v>27</v>
      </c>
      <c r="AB17" s="38">
        <v>28</v>
      </c>
      <c r="AC17" s="129">
        <v>29</v>
      </c>
      <c r="AD17" s="129">
        <v>30</v>
      </c>
      <c r="AE17" s="38">
        <v>31</v>
      </c>
      <c r="AF17" s="129">
        <v>32</v>
      </c>
      <c r="AG17" s="8"/>
    </row>
    <row r="18" spans="1:34" s="9" customFormat="1" ht="17.25" customHeight="1" x14ac:dyDescent="0.25">
      <c r="A18" s="39" t="s">
        <v>27</v>
      </c>
      <c r="B18" s="40">
        <v>1</v>
      </c>
      <c r="C18" s="13" t="s">
        <v>63</v>
      </c>
      <c r="D18" s="13" t="s">
        <v>28</v>
      </c>
      <c r="E18" s="3">
        <v>110252</v>
      </c>
      <c r="F18" s="3">
        <f>E18</f>
        <v>110252</v>
      </c>
      <c r="G18" s="3"/>
      <c r="H18" s="3"/>
      <c r="I18" s="3"/>
      <c r="J18" s="3"/>
      <c r="K18" s="3"/>
      <c r="L18" s="3">
        <f>(F18+G18)*10%</f>
        <v>11025.2</v>
      </c>
      <c r="M18" s="3">
        <f>SUM(F18+G18+H18+I18+K18+L18+J18)</f>
        <v>121277.2</v>
      </c>
      <c r="N18" s="5" t="s">
        <v>28</v>
      </c>
      <c r="O18" s="3">
        <f>E18*1.5</f>
        <v>165378</v>
      </c>
      <c r="P18" s="3">
        <f>O18*B18</f>
        <v>165378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f>(P18+Q18)*10%</f>
        <v>16537.8</v>
      </c>
      <c r="AD18" s="3">
        <f>SUM(P18+Q18+R18+S18+X18+Y18+Z18+AA18+AB18+AC18+U18+V18+W18+T18)</f>
        <v>181915.8</v>
      </c>
      <c r="AE18" s="6">
        <f>M18</f>
        <v>121277.2</v>
      </c>
      <c r="AF18" s="6">
        <f>AD18-AE18</f>
        <v>60638.599999999991</v>
      </c>
      <c r="AG18" s="8" t="s">
        <v>64</v>
      </c>
    </row>
    <row r="19" spans="1:34" s="9" customFormat="1" ht="18.75" customHeight="1" x14ac:dyDescent="0.25">
      <c r="A19" s="41" t="s">
        <v>51</v>
      </c>
      <c r="B19" s="129">
        <v>1</v>
      </c>
      <c r="C19" s="1" t="s">
        <v>65</v>
      </c>
      <c r="D19" s="38" t="s">
        <v>66</v>
      </c>
      <c r="E19" s="129">
        <v>116800</v>
      </c>
      <c r="F19" s="3">
        <f t="shared" ref="F19:F34" si="0">E19</f>
        <v>116800</v>
      </c>
      <c r="G19" s="38"/>
      <c r="H19" s="129"/>
      <c r="I19" s="129"/>
      <c r="J19" s="38"/>
      <c r="K19" s="129"/>
      <c r="L19" s="3">
        <f t="shared" ref="L19:L34" si="1">(F19+G19)*10%</f>
        <v>11680</v>
      </c>
      <c r="M19" s="3">
        <f t="shared" ref="M19:M34" si="2">SUM(F19+G19+H19+I19+K19+L19+J19)</f>
        <v>128480</v>
      </c>
      <c r="N19" s="129" t="s">
        <v>66</v>
      </c>
      <c r="O19" s="3">
        <f t="shared" ref="O19:O34" si="3">E19*1.5</f>
        <v>175200</v>
      </c>
      <c r="P19" s="3">
        <f t="shared" ref="P19:P34" si="4">O19*B19</f>
        <v>175200</v>
      </c>
      <c r="Q19" s="129"/>
      <c r="R19" s="129"/>
      <c r="S19" s="38"/>
      <c r="T19" s="129"/>
      <c r="U19" s="129"/>
      <c r="V19" s="129"/>
      <c r="W19" s="129"/>
      <c r="X19" s="129"/>
      <c r="Y19" s="38"/>
      <c r="Z19" s="129"/>
      <c r="AA19" s="129"/>
      <c r="AB19" s="38"/>
      <c r="AC19" s="3">
        <f t="shared" ref="AC19:AC34" si="5">(P19+Q19)*10%</f>
        <v>17520</v>
      </c>
      <c r="AD19" s="3">
        <f t="shared" ref="AD19:AD34" si="6">SUM(P19+Q19+R19+S19+X19+Y19+Z19+AA19+AB19+AC19+U19+V19+W19+T19)</f>
        <v>192720</v>
      </c>
      <c r="AE19" s="6">
        <f t="shared" ref="AE19:AE34" si="7">M19</f>
        <v>128480</v>
      </c>
      <c r="AF19" s="6">
        <f t="shared" ref="AF19:AF34" si="8">AD19-AE19</f>
        <v>64240</v>
      </c>
      <c r="AG19" s="8" t="s">
        <v>67</v>
      </c>
    </row>
    <row r="20" spans="1:34" s="9" customFormat="1" ht="21" customHeight="1" x14ac:dyDescent="0.25">
      <c r="A20" s="41" t="s">
        <v>51</v>
      </c>
      <c r="B20" s="129">
        <v>1</v>
      </c>
      <c r="C20" s="129" t="s">
        <v>68</v>
      </c>
      <c r="D20" s="38" t="s">
        <v>66</v>
      </c>
      <c r="E20" s="129">
        <v>113615</v>
      </c>
      <c r="F20" s="3">
        <f t="shared" si="0"/>
        <v>113615</v>
      </c>
      <c r="G20" s="38"/>
      <c r="H20" s="129"/>
      <c r="I20" s="129"/>
      <c r="J20" s="38"/>
      <c r="K20" s="129"/>
      <c r="L20" s="3">
        <f t="shared" si="1"/>
        <v>11361.5</v>
      </c>
      <c r="M20" s="3">
        <f t="shared" si="2"/>
        <v>124976.5</v>
      </c>
      <c r="N20" s="129" t="s">
        <v>66</v>
      </c>
      <c r="O20" s="3">
        <f t="shared" si="3"/>
        <v>170422.5</v>
      </c>
      <c r="P20" s="3">
        <f t="shared" si="4"/>
        <v>170422.5</v>
      </c>
      <c r="Q20" s="129"/>
      <c r="R20" s="129"/>
      <c r="S20" s="38"/>
      <c r="T20" s="129"/>
      <c r="U20" s="18">
        <f>O20</f>
        <v>170422.5</v>
      </c>
      <c r="V20" s="129"/>
      <c r="W20" s="129"/>
      <c r="X20" s="129"/>
      <c r="Y20" s="38"/>
      <c r="Z20" s="129"/>
      <c r="AA20" s="129"/>
      <c r="AB20" s="38"/>
      <c r="AC20" s="3">
        <f t="shared" si="5"/>
        <v>17042.25</v>
      </c>
      <c r="AD20" s="3">
        <f t="shared" si="6"/>
        <v>357887.25</v>
      </c>
      <c r="AE20" s="6">
        <f t="shared" si="7"/>
        <v>124976.5</v>
      </c>
      <c r="AF20" s="6">
        <f>AD20-AE20</f>
        <v>232910.75</v>
      </c>
      <c r="AG20" s="8" t="s">
        <v>69</v>
      </c>
    </row>
    <row r="21" spans="1:34" s="9" customFormat="1" ht="30" x14ac:dyDescent="0.25">
      <c r="A21" s="41" t="s">
        <v>52</v>
      </c>
      <c r="B21" s="129">
        <v>1</v>
      </c>
      <c r="C21" s="129" t="s">
        <v>65</v>
      </c>
      <c r="D21" s="38" t="s">
        <v>66</v>
      </c>
      <c r="E21" s="129">
        <v>116800</v>
      </c>
      <c r="F21" s="3">
        <f t="shared" si="0"/>
        <v>116800</v>
      </c>
      <c r="G21" s="38"/>
      <c r="H21" s="129"/>
      <c r="I21" s="129"/>
      <c r="J21" s="38"/>
      <c r="K21" s="129"/>
      <c r="L21" s="3">
        <f t="shared" si="1"/>
        <v>11680</v>
      </c>
      <c r="M21" s="3">
        <f t="shared" si="2"/>
        <v>128480</v>
      </c>
      <c r="N21" s="129" t="s">
        <v>66</v>
      </c>
      <c r="O21" s="3">
        <f t="shared" si="3"/>
        <v>175200</v>
      </c>
      <c r="P21" s="3">
        <f t="shared" si="4"/>
        <v>175200</v>
      </c>
      <c r="Q21" s="129"/>
      <c r="R21" s="129"/>
      <c r="S21" s="38"/>
      <c r="T21" s="129"/>
      <c r="U21" s="18">
        <f t="shared" ref="U21:U23" si="9">O21</f>
        <v>175200</v>
      </c>
      <c r="V21" s="129"/>
      <c r="W21" s="129"/>
      <c r="X21" s="129"/>
      <c r="Y21" s="38"/>
      <c r="Z21" s="129"/>
      <c r="AA21" s="129"/>
      <c r="AB21" s="38"/>
      <c r="AC21" s="3">
        <f t="shared" si="5"/>
        <v>17520</v>
      </c>
      <c r="AD21" s="3">
        <f t="shared" si="6"/>
        <v>367920</v>
      </c>
      <c r="AE21" s="6">
        <f t="shared" si="7"/>
        <v>128480</v>
      </c>
      <c r="AF21" s="6">
        <f t="shared" si="8"/>
        <v>239440</v>
      </c>
      <c r="AG21" s="8" t="s">
        <v>70</v>
      </c>
    </row>
    <row r="22" spans="1:34" s="9" customFormat="1" ht="30" x14ac:dyDescent="0.25">
      <c r="A22" s="41" t="s">
        <v>53</v>
      </c>
      <c r="B22" s="129">
        <v>1</v>
      </c>
      <c r="C22" s="129" t="s">
        <v>72</v>
      </c>
      <c r="D22" s="38" t="s">
        <v>66</v>
      </c>
      <c r="E22" s="129">
        <v>110606</v>
      </c>
      <c r="F22" s="3">
        <f t="shared" si="0"/>
        <v>110606</v>
      </c>
      <c r="G22" s="38"/>
      <c r="H22" s="129"/>
      <c r="I22" s="129"/>
      <c r="J22" s="38"/>
      <c r="K22" s="129"/>
      <c r="L22" s="3">
        <f t="shared" si="1"/>
        <v>11060.6</v>
      </c>
      <c r="M22" s="3">
        <f t="shared" si="2"/>
        <v>121666.6</v>
      </c>
      <c r="N22" s="129" t="s">
        <v>66</v>
      </c>
      <c r="O22" s="3">
        <f t="shared" si="3"/>
        <v>165909</v>
      </c>
      <c r="P22" s="3">
        <f t="shared" si="4"/>
        <v>165909</v>
      </c>
      <c r="Q22" s="129"/>
      <c r="R22" s="129"/>
      <c r="S22" s="38"/>
      <c r="T22" s="129"/>
      <c r="U22" s="18">
        <f t="shared" si="9"/>
        <v>165909</v>
      </c>
      <c r="V22" s="129"/>
      <c r="W22" s="129"/>
      <c r="X22" s="129"/>
      <c r="Y22" s="38"/>
      <c r="Z22" s="129"/>
      <c r="AA22" s="129"/>
      <c r="AB22" s="38"/>
      <c r="AC22" s="3">
        <f t="shared" si="5"/>
        <v>16590.900000000001</v>
      </c>
      <c r="AD22" s="3">
        <f t="shared" si="6"/>
        <v>348408.9</v>
      </c>
      <c r="AE22" s="6">
        <f t="shared" si="7"/>
        <v>121666.6</v>
      </c>
      <c r="AF22" s="6">
        <f t="shared" si="8"/>
        <v>226742.30000000002</v>
      </c>
      <c r="AG22" s="8" t="s">
        <v>71</v>
      </c>
    </row>
    <row r="23" spans="1:34" s="9" customFormat="1" ht="30" x14ac:dyDescent="0.25">
      <c r="A23" s="41" t="s">
        <v>54</v>
      </c>
      <c r="B23" s="129">
        <v>1</v>
      </c>
      <c r="C23" s="42" t="s">
        <v>73</v>
      </c>
      <c r="D23" s="38" t="s">
        <v>66</v>
      </c>
      <c r="E23" s="129">
        <v>104766</v>
      </c>
      <c r="F23" s="3">
        <f t="shared" si="0"/>
        <v>104766</v>
      </c>
      <c r="G23" s="38"/>
      <c r="H23" s="129"/>
      <c r="I23" s="129"/>
      <c r="J23" s="38"/>
      <c r="K23" s="129"/>
      <c r="L23" s="3">
        <f t="shared" si="1"/>
        <v>10476.6</v>
      </c>
      <c r="M23" s="3">
        <f t="shared" si="2"/>
        <v>115242.6</v>
      </c>
      <c r="N23" s="129" t="s">
        <v>66</v>
      </c>
      <c r="O23" s="3">
        <f t="shared" si="3"/>
        <v>157149</v>
      </c>
      <c r="P23" s="3">
        <f t="shared" si="4"/>
        <v>157149</v>
      </c>
      <c r="Q23" s="129"/>
      <c r="R23" s="129"/>
      <c r="S23" s="38"/>
      <c r="T23" s="129"/>
      <c r="U23" s="18">
        <f t="shared" si="9"/>
        <v>157149</v>
      </c>
      <c r="V23" s="129"/>
      <c r="W23" s="129"/>
      <c r="X23" s="129"/>
      <c r="Y23" s="38"/>
      <c r="Z23" s="129"/>
      <c r="AA23" s="129"/>
      <c r="AB23" s="38"/>
      <c r="AC23" s="3">
        <f t="shared" si="5"/>
        <v>15714.900000000001</v>
      </c>
      <c r="AD23" s="3">
        <f t="shared" si="6"/>
        <v>330012.90000000002</v>
      </c>
      <c r="AE23" s="6">
        <f t="shared" si="7"/>
        <v>115242.6</v>
      </c>
      <c r="AF23" s="6">
        <f t="shared" si="8"/>
        <v>214770.30000000002</v>
      </c>
      <c r="AG23" s="8" t="s">
        <v>74</v>
      </c>
    </row>
    <row r="24" spans="1:34" s="9" customFormat="1" ht="30" x14ac:dyDescent="0.25">
      <c r="A24" s="41" t="s">
        <v>55</v>
      </c>
      <c r="B24" s="129">
        <v>1</v>
      </c>
      <c r="C24" s="42" t="s">
        <v>65</v>
      </c>
      <c r="D24" s="38" t="s">
        <v>66</v>
      </c>
      <c r="E24" s="129">
        <v>116800</v>
      </c>
      <c r="F24" s="3">
        <f t="shared" si="0"/>
        <v>116800</v>
      </c>
      <c r="G24" s="38"/>
      <c r="H24" s="129"/>
      <c r="I24" s="129"/>
      <c r="J24" s="38"/>
      <c r="K24" s="129"/>
      <c r="L24" s="3">
        <f t="shared" si="1"/>
        <v>11680</v>
      </c>
      <c r="M24" s="3">
        <f t="shared" si="2"/>
        <v>128480</v>
      </c>
      <c r="N24" s="129" t="s">
        <v>66</v>
      </c>
      <c r="O24" s="3">
        <f t="shared" si="3"/>
        <v>175200</v>
      </c>
      <c r="P24" s="3">
        <f t="shared" si="4"/>
        <v>175200</v>
      </c>
      <c r="Q24" s="129"/>
      <c r="R24" s="129"/>
      <c r="S24" s="38"/>
      <c r="T24" s="129"/>
      <c r="U24" s="129"/>
      <c r="V24" s="129"/>
      <c r="W24" s="129"/>
      <c r="X24" s="129"/>
      <c r="Y24" s="38"/>
      <c r="Z24" s="129"/>
      <c r="AA24" s="129"/>
      <c r="AB24" s="38"/>
      <c r="AC24" s="3">
        <f t="shared" si="5"/>
        <v>17520</v>
      </c>
      <c r="AD24" s="3">
        <f t="shared" si="6"/>
        <v>192720</v>
      </c>
      <c r="AE24" s="6">
        <f t="shared" si="7"/>
        <v>128480</v>
      </c>
      <c r="AF24" s="6">
        <f t="shared" si="8"/>
        <v>64240</v>
      </c>
      <c r="AG24" s="8" t="s">
        <v>75</v>
      </c>
    </row>
    <row r="25" spans="1:34" s="9" customFormat="1" ht="30" x14ac:dyDescent="0.25">
      <c r="A25" s="41" t="s">
        <v>56</v>
      </c>
      <c r="B25" s="129">
        <v>1</v>
      </c>
      <c r="C25" s="42" t="s">
        <v>76</v>
      </c>
      <c r="D25" s="38" t="s">
        <v>66</v>
      </c>
      <c r="E25" s="129">
        <v>101758</v>
      </c>
      <c r="F25" s="3">
        <f t="shared" si="0"/>
        <v>101758</v>
      </c>
      <c r="G25" s="38"/>
      <c r="H25" s="129"/>
      <c r="I25" s="129"/>
      <c r="J25" s="38"/>
      <c r="K25" s="129"/>
      <c r="L25" s="3">
        <f t="shared" si="1"/>
        <v>10175.800000000001</v>
      </c>
      <c r="M25" s="3">
        <f t="shared" si="2"/>
        <v>111933.8</v>
      </c>
      <c r="N25" s="129" t="s">
        <v>66</v>
      </c>
      <c r="O25" s="3">
        <f t="shared" si="3"/>
        <v>152637</v>
      </c>
      <c r="P25" s="3">
        <f t="shared" si="4"/>
        <v>152637</v>
      </c>
      <c r="Q25" s="129"/>
      <c r="R25" s="129"/>
      <c r="S25" s="38"/>
      <c r="T25" s="129"/>
      <c r="U25" s="129"/>
      <c r="V25" s="129"/>
      <c r="W25" s="129"/>
      <c r="X25" s="129"/>
      <c r="Y25" s="38"/>
      <c r="Z25" s="129"/>
      <c r="AA25" s="129"/>
      <c r="AB25" s="38"/>
      <c r="AC25" s="3">
        <f t="shared" si="5"/>
        <v>15263.7</v>
      </c>
      <c r="AD25" s="3">
        <f t="shared" si="6"/>
        <v>167900.7</v>
      </c>
      <c r="AE25" s="6">
        <f t="shared" si="7"/>
        <v>111933.8</v>
      </c>
      <c r="AF25" s="6">
        <f t="shared" si="8"/>
        <v>55966.900000000009</v>
      </c>
      <c r="AG25" s="8" t="s">
        <v>77</v>
      </c>
    </row>
    <row r="26" spans="1:34" s="9" customFormat="1" ht="30" x14ac:dyDescent="0.25">
      <c r="A26" s="41" t="s">
        <v>57</v>
      </c>
      <c r="B26" s="129">
        <v>1</v>
      </c>
      <c r="C26" s="42" t="s">
        <v>65</v>
      </c>
      <c r="D26" s="38" t="s">
        <v>87</v>
      </c>
      <c r="E26" s="129">
        <v>112022</v>
      </c>
      <c r="F26" s="3">
        <f t="shared" si="0"/>
        <v>112022</v>
      </c>
      <c r="G26" s="38"/>
      <c r="H26" s="129"/>
      <c r="I26" s="129"/>
      <c r="J26" s="38"/>
      <c r="K26" s="129"/>
      <c r="L26" s="3">
        <f t="shared" si="1"/>
        <v>11202.2</v>
      </c>
      <c r="M26" s="3">
        <f t="shared" si="2"/>
        <v>123224.2</v>
      </c>
      <c r="N26" s="129" t="s">
        <v>87</v>
      </c>
      <c r="O26" s="3">
        <f>E26</f>
        <v>112022</v>
      </c>
      <c r="P26" s="3">
        <f t="shared" si="4"/>
        <v>112022</v>
      </c>
      <c r="Q26" s="129"/>
      <c r="R26" s="129"/>
      <c r="S26" s="38"/>
      <c r="T26" s="129"/>
      <c r="U26" s="129"/>
      <c r="V26" s="129"/>
      <c r="W26" s="129"/>
      <c r="X26" s="129"/>
      <c r="Y26" s="38"/>
      <c r="Z26" s="129"/>
      <c r="AA26" s="129"/>
      <c r="AB26" s="38"/>
      <c r="AC26" s="3">
        <f t="shared" si="5"/>
        <v>11202.2</v>
      </c>
      <c r="AD26" s="3">
        <f t="shared" si="6"/>
        <v>123224.2</v>
      </c>
      <c r="AE26" s="6">
        <f t="shared" si="7"/>
        <v>123224.2</v>
      </c>
      <c r="AF26" s="6">
        <f t="shared" si="8"/>
        <v>0</v>
      </c>
      <c r="AG26" s="8" t="s">
        <v>78</v>
      </c>
    </row>
    <row r="27" spans="1:34" s="9" customFormat="1" ht="30" x14ac:dyDescent="0.25">
      <c r="A27" s="41" t="s">
        <v>58</v>
      </c>
      <c r="B27" s="129">
        <v>1</v>
      </c>
      <c r="C27" s="40" t="s">
        <v>63</v>
      </c>
      <c r="D27" s="38" t="s">
        <v>66</v>
      </c>
      <c r="E27" s="129">
        <v>104766</v>
      </c>
      <c r="F27" s="3">
        <f t="shared" si="0"/>
        <v>104766</v>
      </c>
      <c r="G27" s="38"/>
      <c r="H27" s="129"/>
      <c r="I27" s="129"/>
      <c r="J27" s="38"/>
      <c r="K27" s="129"/>
      <c r="L27" s="3">
        <f t="shared" si="1"/>
        <v>10476.6</v>
      </c>
      <c r="M27" s="3">
        <f t="shared" si="2"/>
        <v>115242.6</v>
      </c>
      <c r="N27" s="129" t="s">
        <v>66</v>
      </c>
      <c r="O27" s="3">
        <f t="shared" si="3"/>
        <v>157149</v>
      </c>
      <c r="P27" s="3">
        <f t="shared" si="4"/>
        <v>157149</v>
      </c>
      <c r="Q27" s="129"/>
      <c r="R27" s="129"/>
      <c r="S27" s="38"/>
      <c r="T27" s="129"/>
      <c r="U27" s="129"/>
      <c r="V27" s="129"/>
      <c r="W27" s="129"/>
      <c r="X27" s="129"/>
      <c r="Y27" s="38"/>
      <c r="Z27" s="129"/>
      <c r="AA27" s="129"/>
      <c r="AB27" s="38"/>
      <c r="AC27" s="3">
        <f t="shared" si="5"/>
        <v>15714.900000000001</v>
      </c>
      <c r="AD27" s="3">
        <f t="shared" si="6"/>
        <v>172863.9</v>
      </c>
      <c r="AE27" s="6">
        <f t="shared" si="7"/>
        <v>115242.6</v>
      </c>
      <c r="AF27" s="6">
        <f t="shared" si="8"/>
        <v>57621.299999999988</v>
      </c>
      <c r="AG27" s="8" t="s">
        <v>64</v>
      </c>
      <c r="AH27" s="9" t="s">
        <v>214</v>
      </c>
    </row>
    <row r="28" spans="1:34" s="9" customFormat="1" ht="15" x14ac:dyDescent="0.25">
      <c r="A28" s="161" t="s">
        <v>59</v>
      </c>
      <c r="B28" s="129">
        <v>1</v>
      </c>
      <c r="C28" s="43" t="s">
        <v>84</v>
      </c>
      <c r="D28" s="38" t="s">
        <v>83</v>
      </c>
      <c r="E28" s="129">
        <v>99634</v>
      </c>
      <c r="F28" s="3">
        <f t="shared" si="0"/>
        <v>99634</v>
      </c>
      <c r="G28" s="38"/>
      <c r="H28" s="129"/>
      <c r="I28" s="129"/>
      <c r="J28" s="38"/>
      <c r="K28" s="129"/>
      <c r="L28" s="3">
        <f t="shared" si="1"/>
        <v>9963.4000000000015</v>
      </c>
      <c r="M28" s="3">
        <f t="shared" si="2"/>
        <v>109597.4</v>
      </c>
      <c r="N28" s="129" t="s">
        <v>83</v>
      </c>
      <c r="O28" s="3">
        <f t="shared" si="3"/>
        <v>149451</v>
      </c>
      <c r="P28" s="3">
        <f t="shared" si="4"/>
        <v>149451</v>
      </c>
      <c r="Q28" s="129"/>
      <c r="R28" s="129"/>
      <c r="S28" s="38"/>
      <c r="T28" s="129"/>
      <c r="U28" s="129"/>
      <c r="V28" s="129"/>
      <c r="W28" s="129"/>
      <c r="X28" s="129"/>
      <c r="Y28" s="38"/>
      <c r="Z28" s="129"/>
      <c r="AA28" s="129"/>
      <c r="AB28" s="38"/>
      <c r="AC28" s="3">
        <f t="shared" si="5"/>
        <v>14945.1</v>
      </c>
      <c r="AD28" s="3">
        <f t="shared" si="6"/>
        <v>164396.1</v>
      </c>
      <c r="AE28" s="6">
        <f t="shared" si="7"/>
        <v>109597.4</v>
      </c>
      <c r="AF28" s="6">
        <f t="shared" si="8"/>
        <v>54798.700000000012</v>
      </c>
      <c r="AG28" s="8" t="s">
        <v>79</v>
      </c>
    </row>
    <row r="29" spans="1:34" s="9" customFormat="1" ht="15" x14ac:dyDescent="0.25">
      <c r="A29" s="162"/>
      <c r="B29" s="129">
        <v>1</v>
      </c>
      <c r="C29" s="44" t="s">
        <v>65</v>
      </c>
      <c r="D29" s="38" t="s">
        <v>83</v>
      </c>
      <c r="E29" s="129">
        <v>105297</v>
      </c>
      <c r="F29" s="3">
        <f t="shared" si="0"/>
        <v>105297</v>
      </c>
      <c r="G29" s="38"/>
      <c r="H29" s="129"/>
      <c r="I29" s="129"/>
      <c r="J29" s="38"/>
      <c r="K29" s="129"/>
      <c r="L29" s="3">
        <f t="shared" si="1"/>
        <v>10529.7</v>
      </c>
      <c r="M29" s="3">
        <f t="shared" si="2"/>
        <v>115826.7</v>
      </c>
      <c r="N29" s="129" t="s">
        <v>83</v>
      </c>
      <c r="O29" s="3">
        <f t="shared" si="3"/>
        <v>157945.5</v>
      </c>
      <c r="P29" s="38">
        <f t="shared" si="4"/>
        <v>157945.5</v>
      </c>
      <c r="Q29" s="129"/>
      <c r="R29" s="129"/>
      <c r="S29" s="38"/>
      <c r="T29" s="129"/>
      <c r="U29" s="129"/>
      <c r="V29" s="129"/>
      <c r="W29" s="129"/>
      <c r="X29" s="129"/>
      <c r="Y29" s="38"/>
      <c r="Z29" s="129"/>
      <c r="AA29" s="129"/>
      <c r="AB29" s="38"/>
      <c r="AC29" s="3">
        <f t="shared" si="5"/>
        <v>15794.550000000001</v>
      </c>
      <c r="AD29" s="3">
        <f t="shared" si="6"/>
        <v>173740.05</v>
      </c>
      <c r="AE29" s="6">
        <f t="shared" si="7"/>
        <v>115826.7</v>
      </c>
      <c r="AF29" s="6">
        <f t="shared" si="8"/>
        <v>57913.349999999991</v>
      </c>
      <c r="AG29" s="8" t="s">
        <v>80</v>
      </c>
    </row>
    <row r="30" spans="1:34" s="9" customFormat="1" ht="15" x14ac:dyDescent="0.25">
      <c r="A30" s="162"/>
      <c r="B30" s="129">
        <v>1</v>
      </c>
      <c r="C30" s="129" t="s">
        <v>85</v>
      </c>
      <c r="D30" s="38" t="s">
        <v>83</v>
      </c>
      <c r="E30" s="129">
        <v>96980</v>
      </c>
      <c r="F30" s="3">
        <f t="shared" si="0"/>
        <v>96980</v>
      </c>
      <c r="G30" s="38"/>
      <c r="H30" s="129"/>
      <c r="I30" s="129"/>
      <c r="J30" s="38"/>
      <c r="K30" s="129"/>
      <c r="L30" s="3">
        <f t="shared" si="1"/>
        <v>9698</v>
      </c>
      <c r="M30" s="3">
        <f t="shared" si="2"/>
        <v>106678</v>
      </c>
      <c r="N30" s="129" t="s">
        <v>83</v>
      </c>
      <c r="O30" s="3">
        <f t="shared" si="3"/>
        <v>145470</v>
      </c>
      <c r="P30" s="38">
        <f t="shared" si="4"/>
        <v>145470</v>
      </c>
      <c r="Q30" s="129"/>
      <c r="R30" s="129"/>
      <c r="S30" s="38"/>
      <c r="T30" s="129"/>
      <c r="U30" s="129"/>
      <c r="V30" s="129"/>
      <c r="W30" s="129"/>
      <c r="X30" s="129"/>
      <c r="Y30" s="38"/>
      <c r="Z30" s="129"/>
      <c r="AA30" s="129"/>
      <c r="AB30" s="38"/>
      <c r="AC30" s="129">
        <f t="shared" si="5"/>
        <v>14547</v>
      </c>
      <c r="AD30" s="129">
        <f t="shared" si="6"/>
        <v>160017</v>
      </c>
      <c r="AE30" s="6">
        <f t="shared" si="7"/>
        <v>106678</v>
      </c>
      <c r="AF30" s="6">
        <f t="shared" si="8"/>
        <v>53339</v>
      </c>
      <c r="AG30" s="8" t="s">
        <v>81</v>
      </c>
    </row>
    <row r="31" spans="1:34" s="9" customFormat="1" ht="15" x14ac:dyDescent="0.25">
      <c r="A31" s="163"/>
      <c r="B31" s="129">
        <v>1</v>
      </c>
      <c r="C31" s="129" t="s">
        <v>86</v>
      </c>
      <c r="D31" s="38" t="s">
        <v>83</v>
      </c>
      <c r="E31" s="129">
        <v>96980</v>
      </c>
      <c r="F31" s="3">
        <f t="shared" si="0"/>
        <v>96980</v>
      </c>
      <c r="G31" s="38"/>
      <c r="H31" s="129"/>
      <c r="I31" s="129"/>
      <c r="J31" s="38"/>
      <c r="K31" s="129"/>
      <c r="L31" s="3">
        <f t="shared" si="1"/>
        <v>9698</v>
      </c>
      <c r="M31" s="3">
        <f t="shared" si="2"/>
        <v>106678</v>
      </c>
      <c r="N31" s="129" t="s">
        <v>83</v>
      </c>
      <c r="O31" s="3">
        <f t="shared" si="3"/>
        <v>145470</v>
      </c>
      <c r="P31" s="38">
        <f t="shared" si="4"/>
        <v>145470</v>
      </c>
      <c r="Q31" s="129"/>
      <c r="R31" s="129"/>
      <c r="S31" s="38"/>
      <c r="T31" s="129"/>
      <c r="U31" s="129"/>
      <c r="V31" s="129"/>
      <c r="W31" s="129"/>
      <c r="X31" s="129"/>
      <c r="Y31" s="38"/>
      <c r="Z31" s="129"/>
      <c r="AA31" s="129"/>
      <c r="AB31" s="38"/>
      <c r="AC31" s="129">
        <f t="shared" si="5"/>
        <v>14547</v>
      </c>
      <c r="AD31" s="129">
        <f t="shared" si="6"/>
        <v>160017</v>
      </c>
      <c r="AE31" s="6">
        <f t="shared" si="7"/>
        <v>106678</v>
      </c>
      <c r="AF31" s="6">
        <f t="shared" si="8"/>
        <v>53339</v>
      </c>
      <c r="AG31" s="8" t="s">
        <v>82</v>
      </c>
    </row>
    <row r="32" spans="1:34" s="9" customFormat="1" ht="15" x14ac:dyDescent="0.25">
      <c r="A32" s="45" t="s">
        <v>60</v>
      </c>
      <c r="B32" s="129">
        <v>1</v>
      </c>
      <c r="C32" s="44" t="s">
        <v>65</v>
      </c>
      <c r="D32" s="38" t="s">
        <v>83</v>
      </c>
      <c r="E32" s="129">
        <v>105297</v>
      </c>
      <c r="F32" s="3">
        <f t="shared" si="0"/>
        <v>105297</v>
      </c>
      <c r="G32" s="38"/>
      <c r="H32" s="129"/>
      <c r="I32" s="129"/>
      <c r="J32" s="38"/>
      <c r="K32" s="129"/>
      <c r="L32" s="3">
        <f t="shared" si="1"/>
        <v>10529.7</v>
      </c>
      <c r="M32" s="3">
        <f t="shared" si="2"/>
        <v>115826.7</v>
      </c>
      <c r="N32" s="129" t="s">
        <v>83</v>
      </c>
      <c r="O32" s="3">
        <f t="shared" si="3"/>
        <v>157945.5</v>
      </c>
      <c r="P32" s="38">
        <f t="shared" si="4"/>
        <v>157945.5</v>
      </c>
      <c r="Q32" s="129"/>
      <c r="R32" s="129"/>
      <c r="S32" s="38"/>
      <c r="T32" s="129"/>
      <c r="U32" s="129"/>
      <c r="V32" s="129"/>
      <c r="W32" s="129"/>
      <c r="X32" s="129"/>
      <c r="Y32" s="38"/>
      <c r="Z32" s="129"/>
      <c r="AA32" s="129"/>
      <c r="AB32" s="38"/>
      <c r="AC32" s="46">
        <f t="shared" si="5"/>
        <v>15794.550000000001</v>
      </c>
      <c r="AD32" s="46">
        <f t="shared" si="6"/>
        <v>173740.05</v>
      </c>
      <c r="AE32" s="6">
        <f t="shared" si="7"/>
        <v>115826.7</v>
      </c>
      <c r="AF32" s="6">
        <f t="shared" si="8"/>
        <v>57913.349999999991</v>
      </c>
      <c r="AG32" s="8" t="s">
        <v>93</v>
      </c>
    </row>
    <row r="33" spans="1:34" s="9" customFormat="1" ht="15" x14ac:dyDescent="0.25">
      <c r="A33" s="45" t="s">
        <v>61</v>
      </c>
      <c r="B33" s="129">
        <v>1</v>
      </c>
      <c r="C33" s="129" t="s">
        <v>88</v>
      </c>
      <c r="D33" s="38" t="s">
        <v>87</v>
      </c>
      <c r="E33" s="129">
        <v>108837</v>
      </c>
      <c r="F33" s="3">
        <f t="shared" si="0"/>
        <v>108837</v>
      </c>
      <c r="G33" s="38"/>
      <c r="H33" s="129"/>
      <c r="I33" s="129"/>
      <c r="J33" s="38"/>
      <c r="K33" s="129"/>
      <c r="L33" s="3">
        <f t="shared" si="1"/>
        <v>10883.7</v>
      </c>
      <c r="M33" s="3">
        <f t="shared" si="2"/>
        <v>119720.7</v>
      </c>
      <c r="N33" s="129" t="s">
        <v>87</v>
      </c>
      <c r="O33" s="3">
        <f>E33</f>
        <v>108837</v>
      </c>
      <c r="P33" s="38">
        <f t="shared" si="4"/>
        <v>108837</v>
      </c>
      <c r="Q33" s="129"/>
      <c r="R33" s="129"/>
      <c r="S33" s="38"/>
      <c r="T33" s="129"/>
      <c r="U33" s="129"/>
      <c r="V33" s="129"/>
      <c r="W33" s="129"/>
      <c r="X33" s="129"/>
      <c r="Y33" s="38"/>
      <c r="Z33" s="129"/>
      <c r="AA33" s="129"/>
      <c r="AB33" s="38"/>
      <c r="AC33" s="46">
        <f t="shared" si="5"/>
        <v>10883.7</v>
      </c>
      <c r="AD33" s="46">
        <f t="shared" si="6"/>
        <v>119720.7</v>
      </c>
      <c r="AE33" s="6">
        <f t="shared" si="7"/>
        <v>119720.7</v>
      </c>
      <c r="AF33" s="6">
        <f t="shared" si="8"/>
        <v>0</v>
      </c>
      <c r="AG33" s="8" t="s">
        <v>91</v>
      </c>
    </row>
    <row r="34" spans="1:34" s="9" customFormat="1" ht="15.75" thickBot="1" x14ac:dyDescent="0.3">
      <c r="A34" s="47" t="s">
        <v>62</v>
      </c>
      <c r="B34" s="128">
        <v>1</v>
      </c>
      <c r="C34" s="128" t="s">
        <v>90</v>
      </c>
      <c r="D34" s="48" t="s">
        <v>89</v>
      </c>
      <c r="E34" s="128">
        <v>93971</v>
      </c>
      <c r="F34" s="16">
        <f t="shared" si="0"/>
        <v>93971</v>
      </c>
      <c r="G34" s="48"/>
      <c r="H34" s="128"/>
      <c r="I34" s="128"/>
      <c r="J34" s="48"/>
      <c r="K34" s="128"/>
      <c r="L34" s="16">
        <f t="shared" si="1"/>
        <v>9397.1</v>
      </c>
      <c r="M34" s="16">
        <f t="shared" si="2"/>
        <v>103368.1</v>
      </c>
      <c r="N34" s="128" t="s">
        <v>89</v>
      </c>
      <c r="O34" s="16">
        <f t="shared" si="3"/>
        <v>140956.5</v>
      </c>
      <c r="P34" s="48">
        <f t="shared" si="4"/>
        <v>140956.5</v>
      </c>
      <c r="Q34" s="128"/>
      <c r="R34" s="128"/>
      <c r="S34" s="48"/>
      <c r="T34" s="128"/>
      <c r="U34" s="128"/>
      <c r="V34" s="128"/>
      <c r="W34" s="128"/>
      <c r="X34" s="128"/>
      <c r="Y34" s="48"/>
      <c r="Z34" s="128"/>
      <c r="AA34" s="128"/>
      <c r="AB34" s="48"/>
      <c r="AC34" s="49">
        <f t="shared" si="5"/>
        <v>14095.650000000001</v>
      </c>
      <c r="AD34" s="49">
        <f t="shared" si="6"/>
        <v>155052.15</v>
      </c>
      <c r="AE34" s="50">
        <f t="shared" si="7"/>
        <v>103368.1</v>
      </c>
      <c r="AF34" s="50">
        <f t="shared" si="8"/>
        <v>51684.049999999988</v>
      </c>
      <c r="AG34" s="8" t="s">
        <v>92</v>
      </c>
    </row>
    <row r="35" spans="1:34" s="9" customFormat="1" ht="28.5" customHeight="1" thickBot="1" x14ac:dyDescent="0.25">
      <c r="A35" s="51" t="s">
        <v>29</v>
      </c>
      <c r="B35" s="52">
        <f>SUM(B18:B34)</f>
        <v>17</v>
      </c>
      <c r="C35" s="53"/>
      <c r="D35" s="53"/>
      <c r="E35" s="54"/>
      <c r="F35" s="54">
        <f>SUM(F18:F34)</f>
        <v>1815181</v>
      </c>
      <c r="G35" s="54">
        <f>G18</f>
        <v>0</v>
      </c>
      <c r="H35" s="54">
        <f>H18</f>
        <v>0</v>
      </c>
      <c r="I35" s="54">
        <f>I18</f>
        <v>0</v>
      </c>
      <c r="J35" s="54">
        <f>J18</f>
        <v>0</v>
      </c>
      <c r="K35" s="54">
        <f>K18</f>
        <v>0</v>
      </c>
      <c r="L35" s="54">
        <f>SUM(L18:L34)</f>
        <v>181518.10000000003</v>
      </c>
      <c r="M35" s="54">
        <f>SUM(M18:M34)</f>
        <v>1996699.1</v>
      </c>
      <c r="N35" s="54"/>
      <c r="O35" s="54"/>
      <c r="P35" s="54">
        <f>SUM(P18:P34)</f>
        <v>2612342</v>
      </c>
      <c r="Q35" s="54">
        <f>Q18</f>
        <v>0</v>
      </c>
      <c r="R35" s="54">
        <f>R18</f>
        <v>0</v>
      </c>
      <c r="S35" s="54">
        <f>S18</f>
        <v>0</v>
      </c>
      <c r="T35" s="54">
        <f>T18</f>
        <v>0</v>
      </c>
      <c r="U35" s="54">
        <f>SUM(U18:U34)</f>
        <v>668680.5</v>
      </c>
      <c r="V35" s="54">
        <f t="shared" ref="V35:AB35" si="10">V18</f>
        <v>0</v>
      </c>
      <c r="W35" s="54">
        <f t="shared" si="10"/>
        <v>0</v>
      </c>
      <c r="X35" s="54">
        <f t="shared" si="10"/>
        <v>0</v>
      </c>
      <c r="Y35" s="54">
        <f t="shared" si="10"/>
        <v>0</v>
      </c>
      <c r="Z35" s="54">
        <f t="shared" si="10"/>
        <v>0</v>
      </c>
      <c r="AA35" s="54">
        <f t="shared" si="10"/>
        <v>0</v>
      </c>
      <c r="AB35" s="54">
        <f t="shared" si="10"/>
        <v>0</v>
      </c>
      <c r="AC35" s="54">
        <f>SUM(AC18:AC34)</f>
        <v>261234.2</v>
      </c>
      <c r="AD35" s="54">
        <f>SUM(AD18:AD34)</f>
        <v>3542256.7</v>
      </c>
      <c r="AE35" s="54">
        <f>SUM(AE18:AE34)</f>
        <v>1996699.1</v>
      </c>
      <c r="AF35" s="55">
        <f>SUM(AF18:AF34)</f>
        <v>1545557.6000000003</v>
      </c>
      <c r="AG35" s="8"/>
    </row>
    <row r="36" spans="1:34" s="9" customFormat="1" ht="15" customHeight="1" x14ac:dyDescent="0.25">
      <c r="A36" s="2" t="s">
        <v>94</v>
      </c>
      <c r="B36" s="10">
        <v>1</v>
      </c>
      <c r="C36" s="94" t="s">
        <v>65</v>
      </c>
      <c r="D36" s="11" t="s">
        <v>106</v>
      </c>
      <c r="E36" s="4">
        <v>74150</v>
      </c>
      <c r="F36" s="4">
        <f t="shared" ref="F36:F72" si="11">E36*B36</f>
        <v>74150</v>
      </c>
      <c r="G36" s="4"/>
      <c r="H36" s="4"/>
      <c r="I36" s="4"/>
      <c r="J36" s="4"/>
      <c r="K36" s="4"/>
      <c r="L36" s="4">
        <f t="shared" ref="L36:L72" si="12">F36*10%</f>
        <v>7415</v>
      </c>
      <c r="M36" s="4">
        <f>SUM(F36+G36+H36+I36+K36+L36+J36)</f>
        <v>81565</v>
      </c>
      <c r="N36" s="17" t="str">
        <f>D36</f>
        <v>В3-4</v>
      </c>
      <c r="O36" s="4">
        <f>E36*1.5</f>
        <v>111225</v>
      </c>
      <c r="P36" s="4">
        <f t="shared" ref="P36:P72" si="13">O36*B36</f>
        <v>111225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>
        <f t="shared" ref="AC36:AC73" si="14">(P36+Q36)*10%</f>
        <v>11122.5</v>
      </c>
      <c r="AD36" s="4">
        <f>SUM(P36+Q36+R36+S36+X36+Y36+Z36+AA36+AB36+AC36+U36+V36+W36+T36)</f>
        <v>122347.5</v>
      </c>
      <c r="AE36" s="7">
        <f>M36</f>
        <v>81565</v>
      </c>
      <c r="AF36" s="7">
        <f>AD36-AE36</f>
        <v>40782.5</v>
      </c>
      <c r="AG36" s="8" t="s">
        <v>107</v>
      </c>
    </row>
    <row r="37" spans="1:34" s="9" customFormat="1" ht="15" customHeight="1" x14ac:dyDescent="0.25">
      <c r="A37" s="2" t="s">
        <v>95</v>
      </c>
      <c r="B37" s="10">
        <v>1</v>
      </c>
      <c r="C37" s="11" t="s">
        <v>65</v>
      </c>
      <c r="D37" s="11" t="s">
        <v>106</v>
      </c>
      <c r="E37" s="4">
        <v>74150</v>
      </c>
      <c r="F37" s="4">
        <f t="shared" si="11"/>
        <v>74150</v>
      </c>
      <c r="G37" s="4"/>
      <c r="H37" s="4"/>
      <c r="I37" s="4"/>
      <c r="J37" s="4"/>
      <c r="K37" s="4"/>
      <c r="L37" s="4">
        <f t="shared" si="12"/>
        <v>7415</v>
      </c>
      <c r="M37" s="4">
        <f t="shared" ref="M37:M72" si="15">SUM(F37+G37+H37+I37+K37+L37+J37)</f>
        <v>81565</v>
      </c>
      <c r="N37" s="17" t="str">
        <f t="shared" ref="N37:N72" si="16">D37</f>
        <v>В3-4</v>
      </c>
      <c r="O37" s="4">
        <f t="shared" ref="O37:O72" si="17">E37*1.5</f>
        <v>111225</v>
      </c>
      <c r="P37" s="4">
        <f t="shared" si="13"/>
        <v>111225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>
        <f t="shared" si="14"/>
        <v>11122.5</v>
      </c>
      <c r="AD37" s="4">
        <f t="shared" ref="AD37:AD72" si="18">SUM(P37+Q37+R37+S37+X37+Y37+Z37+AA37+AB37+AC37+U37+V37+W37+T37)</f>
        <v>122347.5</v>
      </c>
      <c r="AE37" s="7">
        <f t="shared" ref="AE37:AE72" si="19">M37</f>
        <v>81565</v>
      </c>
      <c r="AF37" s="7">
        <f t="shared" ref="AF37:AF72" si="20">AD37-AE37</f>
        <v>40782.5</v>
      </c>
      <c r="AG37" s="8" t="s">
        <v>104</v>
      </c>
    </row>
    <row r="38" spans="1:34" s="9" customFormat="1" ht="15" customHeight="1" x14ac:dyDescent="0.25">
      <c r="A38" s="2" t="s">
        <v>96</v>
      </c>
      <c r="B38" s="10">
        <v>1</v>
      </c>
      <c r="C38" s="11" t="s">
        <v>109</v>
      </c>
      <c r="D38" s="11" t="s">
        <v>110</v>
      </c>
      <c r="E38" s="4">
        <v>89547</v>
      </c>
      <c r="F38" s="4">
        <f t="shared" si="11"/>
        <v>89547</v>
      </c>
      <c r="G38" s="4"/>
      <c r="H38" s="4"/>
      <c r="I38" s="4"/>
      <c r="J38" s="4"/>
      <c r="K38" s="4"/>
      <c r="L38" s="4">
        <f t="shared" si="12"/>
        <v>8954.7000000000007</v>
      </c>
      <c r="M38" s="4">
        <f t="shared" si="15"/>
        <v>98501.7</v>
      </c>
      <c r="N38" s="17" t="str">
        <f t="shared" si="16"/>
        <v>В1-5</v>
      </c>
      <c r="O38" s="4">
        <f t="shared" si="17"/>
        <v>134320.5</v>
      </c>
      <c r="P38" s="4">
        <f t="shared" si="13"/>
        <v>134320.5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>
        <f t="shared" si="14"/>
        <v>13432.050000000001</v>
      </c>
      <c r="AD38" s="4">
        <f t="shared" si="18"/>
        <v>147752.54999999999</v>
      </c>
      <c r="AE38" s="7">
        <f t="shared" si="19"/>
        <v>98501.7</v>
      </c>
      <c r="AF38" s="7">
        <f t="shared" si="20"/>
        <v>49250.849999999991</v>
      </c>
      <c r="AG38" s="8" t="s">
        <v>108</v>
      </c>
    </row>
    <row r="39" spans="1:34" s="9" customFormat="1" ht="15" customHeight="1" x14ac:dyDescent="0.25">
      <c r="A39" s="2" t="s">
        <v>96</v>
      </c>
      <c r="B39" s="10">
        <v>1</v>
      </c>
      <c r="C39" s="11" t="s">
        <v>112</v>
      </c>
      <c r="D39" s="11" t="s">
        <v>110</v>
      </c>
      <c r="E39" s="4">
        <v>89547</v>
      </c>
      <c r="F39" s="4">
        <f t="shared" si="11"/>
        <v>89547</v>
      </c>
      <c r="G39" s="4"/>
      <c r="H39" s="4"/>
      <c r="I39" s="4"/>
      <c r="J39" s="4"/>
      <c r="K39" s="4"/>
      <c r="L39" s="4">
        <f t="shared" si="12"/>
        <v>8954.7000000000007</v>
      </c>
      <c r="M39" s="4">
        <f t="shared" si="15"/>
        <v>98501.7</v>
      </c>
      <c r="N39" s="17" t="str">
        <f t="shared" si="16"/>
        <v>В1-5</v>
      </c>
      <c r="O39" s="4">
        <f t="shared" si="17"/>
        <v>134320.5</v>
      </c>
      <c r="P39" s="4">
        <f t="shared" si="13"/>
        <v>134320.5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>
        <f t="shared" si="14"/>
        <v>13432.050000000001</v>
      </c>
      <c r="AD39" s="4">
        <f t="shared" si="18"/>
        <v>147752.54999999999</v>
      </c>
      <c r="AE39" s="7">
        <f t="shared" si="19"/>
        <v>98501.7</v>
      </c>
      <c r="AF39" s="7">
        <f t="shared" si="20"/>
        <v>49250.849999999991</v>
      </c>
      <c r="AG39" s="8" t="s">
        <v>111</v>
      </c>
    </row>
    <row r="40" spans="1:34" s="9" customFormat="1" ht="15" customHeight="1" x14ac:dyDescent="0.25">
      <c r="A40" s="2" t="s">
        <v>97</v>
      </c>
      <c r="B40" s="10">
        <v>1</v>
      </c>
      <c r="C40" s="11" t="s">
        <v>113</v>
      </c>
      <c r="D40" s="11" t="s">
        <v>110</v>
      </c>
      <c r="E40" s="4">
        <v>83176</v>
      </c>
      <c r="F40" s="4">
        <f t="shared" si="11"/>
        <v>83176</v>
      </c>
      <c r="G40" s="4"/>
      <c r="H40" s="4"/>
      <c r="I40" s="4"/>
      <c r="J40" s="4"/>
      <c r="K40" s="4"/>
      <c r="L40" s="4">
        <f t="shared" si="12"/>
        <v>8317.6</v>
      </c>
      <c r="M40" s="4">
        <f t="shared" si="15"/>
        <v>91493.6</v>
      </c>
      <c r="N40" s="17" t="str">
        <f t="shared" si="16"/>
        <v>В1-5</v>
      </c>
      <c r="O40" s="4">
        <f t="shared" si="17"/>
        <v>124764</v>
      </c>
      <c r="P40" s="4">
        <f t="shared" si="13"/>
        <v>124764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>
        <f t="shared" si="14"/>
        <v>12476.400000000001</v>
      </c>
      <c r="AD40" s="4">
        <f t="shared" si="18"/>
        <v>137240.4</v>
      </c>
      <c r="AE40" s="7">
        <f t="shared" si="19"/>
        <v>91493.6</v>
      </c>
      <c r="AF40" s="7">
        <f t="shared" si="20"/>
        <v>45746.799999999988</v>
      </c>
      <c r="AG40" s="8" t="s">
        <v>64</v>
      </c>
    </row>
    <row r="41" spans="1:34" s="9" customFormat="1" ht="15" customHeight="1" x14ac:dyDescent="0.25">
      <c r="A41" s="2" t="s">
        <v>98</v>
      </c>
      <c r="B41" s="10">
        <v>1</v>
      </c>
      <c r="C41" s="11" t="s">
        <v>113</v>
      </c>
      <c r="D41" s="11" t="s">
        <v>110</v>
      </c>
      <c r="E41" s="4">
        <v>83176</v>
      </c>
      <c r="F41" s="4">
        <f t="shared" si="11"/>
        <v>83176</v>
      </c>
      <c r="G41" s="4"/>
      <c r="H41" s="4"/>
      <c r="I41" s="4"/>
      <c r="J41" s="4"/>
      <c r="K41" s="4"/>
      <c r="L41" s="4">
        <f t="shared" si="12"/>
        <v>8317.6</v>
      </c>
      <c r="M41" s="4">
        <f t="shared" si="15"/>
        <v>91493.6</v>
      </c>
      <c r="N41" s="17" t="str">
        <f t="shared" si="16"/>
        <v>В1-5</v>
      </c>
      <c r="O41" s="4">
        <f t="shared" si="17"/>
        <v>124764</v>
      </c>
      <c r="P41" s="4">
        <f t="shared" si="13"/>
        <v>124764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>
        <f t="shared" si="14"/>
        <v>12476.400000000001</v>
      </c>
      <c r="AD41" s="4">
        <f t="shared" si="18"/>
        <v>137240.4</v>
      </c>
      <c r="AE41" s="7">
        <f t="shared" si="19"/>
        <v>91493.6</v>
      </c>
      <c r="AF41" s="7">
        <f t="shared" si="20"/>
        <v>45746.799999999988</v>
      </c>
      <c r="AG41" s="8" t="s">
        <v>64</v>
      </c>
    </row>
    <row r="42" spans="1:34" s="9" customFormat="1" ht="15" customHeight="1" x14ac:dyDescent="0.25">
      <c r="A42" s="2" t="s">
        <v>99</v>
      </c>
      <c r="B42" s="10">
        <v>1</v>
      </c>
      <c r="C42" s="11" t="s">
        <v>114</v>
      </c>
      <c r="D42" s="11" t="s">
        <v>106</v>
      </c>
      <c r="E42" s="4">
        <v>71850</v>
      </c>
      <c r="F42" s="4">
        <f t="shared" si="11"/>
        <v>71850</v>
      </c>
      <c r="G42" s="4"/>
      <c r="H42" s="4"/>
      <c r="I42" s="4"/>
      <c r="J42" s="4"/>
      <c r="K42" s="4"/>
      <c r="L42" s="4">
        <f t="shared" si="12"/>
        <v>7185</v>
      </c>
      <c r="M42" s="4">
        <f t="shared" si="15"/>
        <v>79035</v>
      </c>
      <c r="N42" s="17" t="str">
        <f t="shared" si="16"/>
        <v>В3-4</v>
      </c>
      <c r="O42" s="4">
        <f t="shared" si="17"/>
        <v>107775</v>
      </c>
      <c r="P42" s="4">
        <f t="shared" si="13"/>
        <v>107775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>
        <f t="shared" si="14"/>
        <v>10777.5</v>
      </c>
      <c r="AD42" s="4">
        <f t="shared" si="18"/>
        <v>118552.5</v>
      </c>
      <c r="AE42" s="7">
        <f t="shared" si="19"/>
        <v>79035</v>
      </c>
      <c r="AF42" s="7">
        <f t="shared" si="20"/>
        <v>39517.5</v>
      </c>
      <c r="AG42" s="8" t="s">
        <v>115</v>
      </c>
    </row>
    <row r="43" spans="1:34" s="9" customFormat="1" ht="15" customHeight="1" x14ac:dyDescent="0.25">
      <c r="A43" s="2" t="s">
        <v>179</v>
      </c>
      <c r="B43" s="10">
        <v>1</v>
      </c>
      <c r="C43" s="11" t="s">
        <v>241</v>
      </c>
      <c r="D43" s="11" t="s">
        <v>242</v>
      </c>
      <c r="E43" s="4">
        <v>78575</v>
      </c>
      <c r="F43" s="4">
        <f t="shared" si="11"/>
        <v>78575</v>
      </c>
      <c r="G43" s="4"/>
      <c r="H43" s="4"/>
      <c r="I43" s="4">
        <v>37716</v>
      </c>
      <c r="J43" s="4"/>
      <c r="K43" s="4"/>
      <c r="L43" s="4">
        <f t="shared" si="12"/>
        <v>7857.5</v>
      </c>
      <c r="M43" s="4">
        <f t="shared" si="15"/>
        <v>124148.5</v>
      </c>
      <c r="N43" s="17" t="str">
        <f t="shared" si="16"/>
        <v>В3-2</v>
      </c>
      <c r="O43" s="4">
        <f t="shared" si="17"/>
        <v>117862.5</v>
      </c>
      <c r="P43" s="4">
        <f t="shared" si="13"/>
        <v>117862.5</v>
      </c>
      <c r="Q43" s="4"/>
      <c r="R43" s="4"/>
      <c r="S43" s="4">
        <v>37716</v>
      </c>
      <c r="T43" s="4"/>
      <c r="U43" s="4"/>
      <c r="V43" s="4"/>
      <c r="W43" s="4"/>
      <c r="X43" s="4"/>
      <c r="Y43" s="4"/>
      <c r="Z43" s="4"/>
      <c r="AA43" s="4"/>
      <c r="AB43" s="4"/>
      <c r="AC43" s="4">
        <f t="shared" si="14"/>
        <v>11786.25</v>
      </c>
      <c r="AD43" s="4">
        <f t="shared" si="18"/>
        <v>167364.75</v>
      </c>
      <c r="AE43" s="7">
        <f t="shared" si="19"/>
        <v>124148.5</v>
      </c>
      <c r="AF43" s="7">
        <f t="shared" si="20"/>
        <v>43216.25</v>
      </c>
      <c r="AG43" s="8" t="s">
        <v>216</v>
      </c>
    </row>
    <row r="44" spans="1:34" s="9" customFormat="1" ht="15" customHeight="1" x14ac:dyDescent="0.25">
      <c r="A44" s="2" t="s">
        <v>179</v>
      </c>
      <c r="B44" s="10">
        <v>1</v>
      </c>
      <c r="C44" s="11" t="s">
        <v>243</v>
      </c>
      <c r="D44" s="11" t="s">
        <v>106</v>
      </c>
      <c r="E44" s="4">
        <v>70788</v>
      </c>
      <c r="F44" s="4">
        <f t="shared" si="11"/>
        <v>70788</v>
      </c>
      <c r="G44" s="4"/>
      <c r="H44" s="4"/>
      <c r="I44" s="4">
        <v>33978.239999999998</v>
      </c>
      <c r="J44" s="4"/>
      <c r="K44" s="4"/>
      <c r="L44" s="4">
        <f t="shared" si="12"/>
        <v>7078.8</v>
      </c>
      <c r="M44" s="4">
        <f t="shared" si="15"/>
        <v>111845.04</v>
      </c>
      <c r="N44" s="17" t="str">
        <f t="shared" si="16"/>
        <v>В3-4</v>
      </c>
      <c r="O44" s="4">
        <f t="shared" si="17"/>
        <v>106182</v>
      </c>
      <c r="P44" s="4">
        <f t="shared" si="13"/>
        <v>106182</v>
      </c>
      <c r="Q44" s="4"/>
      <c r="R44" s="4"/>
      <c r="S44" s="4">
        <v>33978.239999999998</v>
      </c>
      <c r="T44" s="4"/>
      <c r="U44" s="4"/>
      <c r="V44" s="4"/>
      <c r="W44" s="4"/>
      <c r="X44" s="4"/>
      <c r="Y44" s="4"/>
      <c r="Z44" s="4"/>
      <c r="AA44" s="4"/>
      <c r="AB44" s="4"/>
      <c r="AC44" s="4">
        <f t="shared" si="14"/>
        <v>10618.2</v>
      </c>
      <c r="AD44" s="4">
        <f t="shared" si="18"/>
        <v>150778.44</v>
      </c>
      <c r="AE44" s="7">
        <f t="shared" si="19"/>
        <v>111845.04</v>
      </c>
      <c r="AF44" s="7">
        <f t="shared" si="20"/>
        <v>38933.400000000009</v>
      </c>
      <c r="AG44" s="8" t="s">
        <v>215</v>
      </c>
    </row>
    <row r="45" spans="1:34" s="9" customFormat="1" ht="15" customHeight="1" x14ac:dyDescent="0.25">
      <c r="A45" s="2" t="s">
        <v>179</v>
      </c>
      <c r="B45" s="10">
        <v>1</v>
      </c>
      <c r="C45" s="11" t="s">
        <v>65</v>
      </c>
      <c r="D45" s="11" t="s">
        <v>106</v>
      </c>
      <c r="E45" s="4">
        <v>70788</v>
      </c>
      <c r="F45" s="4">
        <f t="shared" si="11"/>
        <v>70788</v>
      </c>
      <c r="G45" s="4"/>
      <c r="H45" s="4"/>
      <c r="I45" s="4">
        <v>35592</v>
      </c>
      <c r="J45" s="4"/>
      <c r="K45" s="4"/>
      <c r="L45" s="4">
        <f t="shared" si="12"/>
        <v>7078.8</v>
      </c>
      <c r="M45" s="4">
        <f t="shared" si="15"/>
        <v>113458.8</v>
      </c>
      <c r="N45" s="17" t="str">
        <f t="shared" si="16"/>
        <v>В3-4</v>
      </c>
      <c r="O45" s="4">
        <f t="shared" si="17"/>
        <v>106182</v>
      </c>
      <c r="P45" s="4">
        <f t="shared" si="13"/>
        <v>106182</v>
      </c>
      <c r="Q45" s="4"/>
      <c r="R45" s="4"/>
      <c r="S45" s="4">
        <v>35592</v>
      </c>
      <c r="T45" s="4"/>
      <c r="U45" s="4"/>
      <c r="V45" s="4"/>
      <c r="W45" s="4"/>
      <c r="X45" s="4"/>
      <c r="Y45" s="4"/>
      <c r="Z45" s="4"/>
      <c r="AA45" s="4"/>
      <c r="AB45" s="4"/>
      <c r="AC45" s="4">
        <f t="shared" si="14"/>
        <v>10618.2</v>
      </c>
      <c r="AD45" s="4">
        <f t="shared" si="18"/>
        <v>152392.20000000001</v>
      </c>
      <c r="AE45" s="7">
        <f t="shared" si="19"/>
        <v>113458.8</v>
      </c>
      <c r="AF45" s="7">
        <f t="shared" si="20"/>
        <v>38933.400000000009</v>
      </c>
      <c r="AG45" s="8" t="s">
        <v>252</v>
      </c>
    </row>
    <row r="46" spans="1:34" s="9" customFormat="1" ht="15" customHeight="1" x14ac:dyDescent="0.25">
      <c r="A46" s="2" t="s">
        <v>179</v>
      </c>
      <c r="B46" s="10">
        <v>1</v>
      </c>
      <c r="C46" s="11" t="s">
        <v>65</v>
      </c>
      <c r="D46" s="11" t="s">
        <v>106</v>
      </c>
      <c r="E46" s="4">
        <v>74150</v>
      </c>
      <c r="F46" s="4">
        <f t="shared" si="11"/>
        <v>74150</v>
      </c>
      <c r="G46" s="4"/>
      <c r="H46" s="4"/>
      <c r="I46" s="4">
        <v>35592</v>
      </c>
      <c r="J46" s="4"/>
      <c r="K46" s="4"/>
      <c r="L46" s="4">
        <f t="shared" si="12"/>
        <v>7415</v>
      </c>
      <c r="M46" s="4">
        <f t="shared" si="15"/>
        <v>117157</v>
      </c>
      <c r="N46" s="17" t="str">
        <f t="shared" si="16"/>
        <v>В3-4</v>
      </c>
      <c r="O46" s="4">
        <f t="shared" si="17"/>
        <v>111225</v>
      </c>
      <c r="P46" s="4">
        <f t="shared" si="13"/>
        <v>111225</v>
      </c>
      <c r="Q46" s="4"/>
      <c r="R46" s="4"/>
      <c r="S46" s="4">
        <v>35592</v>
      </c>
      <c r="T46" s="4"/>
      <c r="U46" s="4"/>
      <c r="V46" s="4"/>
      <c r="W46" s="4"/>
      <c r="X46" s="4"/>
      <c r="Y46" s="4"/>
      <c r="Z46" s="4"/>
      <c r="AA46" s="4"/>
      <c r="AB46" s="4"/>
      <c r="AC46" s="4">
        <f t="shared" si="14"/>
        <v>11122.5</v>
      </c>
      <c r="AD46" s="4">
        <f t="shared" si="18"/>
        <v>157939.5</v>
      </c>
      <c r="AE46" s="7">
        <f t="shared" si="19"/>
        <v>117157</v>
      </c>
      <c r="AF46" s="7">
        <f t="shared" si="20"/>
        <v>40782.5</v>
      </c>
      <c r="AG46" s="8" t="s">
        <v>217</v>
      </c>
    </row>
    <row r="47" spans="1:34" s="9" customFormat="1" ht="15" customHeight="1" x14ac:dyDescent="0.25">
      <c r="A47" s="161" t="s">
        <v>100</v>
      </c>
      <c r="B47" s="10">
        <v>1</v>
      </c>
      <c r="C47" s="11" t="s">
        <v>246</v>
      </c>
      <c r="D47" s="11" t="s">
        <v>123</v>
      </c>
      <c r="E47" s="4">
        <v>71319</v>
      </c>
      <c r="F47" s="4">
        <f t="shared" si="11"/>
        <v>71319</v>
      </c>
      <c r="G47" s="4"/>
      <c r="H47" s="4"/>
      <c r="I47" s="4"/>
      <c r="J47" s="4"/>
      <c r="K47" s="4"/>
      <c r="L47" s="4">
        <f t="shared" si="12"/>
        <v>7131.9000000000005</v>
      </c>
      <c r="M47" s="4">
        <f t="shared" si="15"/>
        <v>78450.899999999994</v>
      </c>
      <c r="N47" s="17" t="str">
        <f t="shared" si="16"/>
        <v>В4-3</v>
      </c>
      <c r="O47" s="4">
        <f>E47</f>
        <v>71319</v>
      </c>
      <c r="P47" s="4">
        <f t="shared" si="13"/>
        <v>71319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>
        <f t="shared" si="14"/>
        <v>7131.9000000000005</v>
      </c>
      <c r="AD47" s="4">
        <f t="shared" si="18"/>
        <v>78450.899999999994</v>
      </c>
      <c r="AE47" s="7">
        <f t="shared" si="19"/>
        <v>78450.899999999994</v>
      </c>
      <c r="AF47" s="7">
        <f t="shared" si="20"/>
        <v>0</v>
      </c>
      <c r="AG47" s="8" t="s">
        <v>116</v>
      </c>
      <c r="AH47" s="9">
        <v>1</v>
      </c>
    </row>
    <row r="48" spans="1:34" s="9" customFormat="1" ht="15" customHeight="1" x14ac:dyDescent="0.25">
      <c r="A48" s="162"/>
      <c r="B48" s="10">
        <v>1</v>
      </c>
      <c r="C48" s="11" t="s">
        <v>124</v>
      </c>
      <c r="D48" s="11" t="s">
        <v>106</v>
      </c>
      <c r="E48" s="4">
        <v>70788</v>
      </c>
      <c r="F48" s="4">
        <f t="shared" si="11"/>
        <v>70788</v>
      </c>
      <c r="G48" s="4"/>
      <c r="H48" s="4"/>
      <c r="I48" s="4"/>
      <c r="J48" s="4"/>
      <c r="K48" s="4"/>
      <c r="L48" s="4">
        <f t="shared" si="12"/>
        <v>7078.8</v>
      </c>
      <c r="M48" s="4">
        <f t="shared" si="15"/>
        <v>77866.8</v>
      </c>
      <c r="N48" s="17" t="str">
        <f t="shared" si="16"/>
        <v>В3-4</v>
      </c>
      <c r="O48" s="4">
        <f t="shared" ref="O48:O55" si="21">E48</f>
        <v>70788</v>
      </c>
      <c r="P48" s="4">
        <f t="shared" si="13"/>
        <v>70788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>
        <f t="shared" si="14"/>
        <v>7078.8</v>
      </c>
      <c r="AD48" s="4">
        <f t="shared" si="18"/>
        <v>77866.8</v>
      </c>
      <c r="AE48" s="7">
        <f t="shared" si="19"/>
        <v>77866.8</v>
      </c>
      <c r="AF48" s="7">
        <f t="shared" si="20"/>
        <v>0</v>
      </c>
      <c r="AG48" s="8" t="s">
        <v>117</v>
      </c>
      <c r="AH48" s="9">
        <v>1</v>
      </c>
    </row>
    <row r="49" spans="1:35" s="9" customFormat="1" ht="15" customHeight="1" x14ac:dyDescent="0.25">
      <c r="A49" s="162"/>
      <c r="B49" s="10">
        <v>1</v>
      </c>
      <c r="C49" s="11" t="s">
        <v>126</v>
      </c>
      <c r="D49" s="11" t="s">
        <v>125</v>
      </c>
      <c r="E49" s="4">
        <v>61763</v>
      </c>
      <c r="F49" s="4">
        <f t="shared" si="11"/>
        <v>61763</v>
      </c>
      <c r="G49" s="4"/>
      <c r="H49" s="4"/>
      <c r="I49" s="4"/>
      <c r="J49" s="4"/>
      <c r="K49" s="4"/>
      <c r="L49" s="4">
        <f t="shared" si="12"/>
        <v>6176.3</v>
      </c>
      <c r="M49" s="4">
        <f t="shared" si="15"/>
        <v>67939.3</v>
      </c>
      <c r="N49" s="17" t="str">
        <f t="shared" si="16"/>
        <v>В4-4</v>
      </c>
      <c r="O49" s="4">
        <f t="shared" si="21"/>
        <v>61763</v>
      </c>
      <c r="P49" s="4">
        <f t="shared" si="13"/>
        <v>61763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>
        <f t="shared" si="14"/>
        <v>6176.3</v>
      </c>
      <c r="AD49" s="4">
        <f t="shared" si="18"/>
        <v>67939.3</v>
      </c>
      <c r="AE49" s="7">
        <f t="shared" si="19"/>
        <v>67939.3</v>
      </c>
      <c r="AF49" s="7">
        <f t="shared" si="20"/>
        <v>0</v>
      </c>
      <c r="AG49" s="8" t="s">
        <v>118</v>
      </c>
      <c r="AH49" s="9">
        <v>1</v>
      </c>
    </row>
    <row r="50" spans="1:35" s="9" customFormat="1" ht="15" customHeight="1" x14ac:dyDescent="0.25">
      <c r="A50" s="162"/>
      <c r="B50" s="10">
        <v>1</v>
      </c>
      <c r="C50" s="11" t="s">
        <v>127</v>
      </c>
      <c r="D50" s="11" t="s">
        <v>125</v>
      </c>
      <c r="E50" s="4">
        <v>60347</v>
      </c>
      <c r="F50" s="4">
        <f t="shared" si="11"/>
        <v>60347</v>
      </c>
      <c r="G50" s="4"/>
      <c r="H50" s="4"/>
      <c r="I50" s="4"/>
      <c r="J50" s="4"/>
      <c r="K50" s="4"/>
      <c r="L50" s="4">
        <f t="shared" si="12"/>
        <v>6034.7000000000007</v>
      </c>
      <c r="M50" s="4">
        <f t="shared" si="15"/>
        <v>66381.7</v>
      </c>
      <c r="N50" s="17" t="str">
        <f t="shared" si="16"/>
        <v>В4-4</v>
      </c>
      <c r="O50" s="4">
        <f t="shared" si="21"/>
        <v>60347</v>
      </c>
      <c r="P50" s="4">
        <f t="shared" si="13"/>
        <v>60347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>
        <f t="shared" si="14"/>
        <v>6034.7000000000007</v>
      </c>
      <c r="AD50" s="4">
        <f t="shared" si="18"/>
        <v>66381.7</v>
      </c>
      <c r="AE50" s="7">
        <f t="shared" si="19"/>
        <v>66381.7</v>
      </c>
      <c r="AF50" s="7">
        <f t="shared" si="20"/>
        <v>0</v>
      </c>
      <c r="AG50" s="8" t="s">
        <v>119</v>
      </c>
      <c r="AH50" s="9">
        <v>1</v>
      </c>
    </row>
    <row r="51" spans="1:35" s="9" customFormat="1" ht="15" customHeight="1" x14ac:dyDescent="0.25">
      <c r="A51" s="162"/>
      <c r="B51" s="10">
        <v>0.5</v>
      </c>
      <c r="C51" s="11" t="s">
        <v>128</v>
      </c>
      <c r="D51" s="11" t="s">
        <v>105</v>
      </c>
      <c r="E51" s="4">
        <v>81760</v>
      </c>
      <c r="F51" s="4">
        <f t="shared" si="11"/>
        <v>40880</v>
      </c>
      <c r="G51" s="4"/>
      <c r="H51" s="4"/>
      <c r="I51" s="4"/>
      <c r="J51" s="4"/>
      <c r="K51" s="4"/>
      <c r="L51" s="4">
        <f t="shared" si="12"/>
        <v>4088</v>
      </c>
      <c r="M51" s="4">
        <f t="shared" si="15"/>
        <v>44968</v>
      </c>
      <c r="N51" s="17" t="str">
        <f t="shared" si="16"/>
        <v>В3-1</v>
      </c>
      <c r="O51" s="4">
        <f t="shared" si="21"/>
        <v>81760</v>
      </c>
      <c r="P51" s="4">
        <f t="shared" si="13"/>
        <v>40880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>
        <f t="shared" si="14"/>
        <v>4088</v>
      </c>
      <c r="AD51" s="4">
        <f t="shared" si="18"/>
        <v>44968</v>
      </c>
      <c r="AE51" s="7">
        <f t="shared" si="19"/>
        <v>44968</v>
      </c>
      <c r="AF51" s="7">
        <f t="shared" si="20"/>
        <v>0</v>
      </c>
      <c r="AG51" s="8" t="s">
        <v>120</v>
      </c>
      <c r="AH51" s="9">
        <v>0.5</v>
      </c>
    </row>
    <row r="52" spans="1:35" s="9" customFormat="1" ht="15" customHeight="1" x14ac:dyDescent="0.25">
      <c r="A52" s="162"/>
      <c r="B52" s="10">
        <v>0.5</v>
      </c>
      <c r="C52" s="11" t="s">
        <v>129</v>
      </c>
      <c r="D52" s="11" t="s">
        <v>125</v>
      </c>
      <c r="E52" s="4">
        <v>59462</v>
      </c>
      <c r="F52" s="4">
        <f t="shared" si="11"/>
        <v>29731</v>
      </c>
      <c r="G52" s="4"/>
      <c r="H52" s="4"/>
      <c r="I52" s="4"/>
      <c r="J52" s="4"/>
      <c r="K52" s="4"/>
      <c r="L52" s="4">
        <f t="shared" si="12"/>
        <v>2973.1000000000004</v>
      </c>
      <c r="M52" s="4">
        <f t="shared" si="15"/>
        <v>32704.1</v>
      </c>
      <c r="N52" s="17" t="str">
        <f t="shared" si="16"/>
        <v>В4-4</v>
      </c>
      <c r="O52" s="4">
        <f t="shared" si="21"/>
        <v>59462</v>
      </c>
      <c r="P52" s="4">
        <f t="shared" si="13"/>
        <v>29731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>
        <f t="shared" si="14"/>
        <v>2973.1000000000004</v>
      </c>
      <c r="AD52" s="4">
        <f t="shared" si="18"/>
        <v>32704.1</v>
      </c>
      <c r="AE52" s="7">
        <f t="shared" si="19"/>
        <v>32704.1</v>
      </c>
      <c r="AF52" s="7">
        <f t="shared" si="20"/>
        <v>0</v>
      </c>
      <c r="AG52" s="8" t="s">
        <v>121</v>
      </c>
      <c r="AH52" s="9">
        <v>0.5</v>
      </c>
    </row>
    <row r="53" spans="1:35" s="9" customFormat="1" ht="15" customHeight="1" x14ac:dyDescent="0.25">
      <c r="A53" s="162"/>
      <c r="B53" s="10">
        <v>0.5</v>
      </c>
      <c r="C53" s="11" t="s">
        <v>113</v>
      </c>
      <c r="D53" s="11" t="s">
        <v>125</v>
      </c>
      <c r="E53" s="4">
        <v>62470</v>
      </c>
      <c r="F53" s="4">
        <f t="shared" si="11"/>
        <v>31235</v>
      </c>
      <c r="G53" s="4"/>
      <c r="H53" s="4"/>
      <c r="I53" s="4"/>
      <c r="J53" s="4"/>
      <c r="K53" s="4"/>
      <c r="L53" s="4">
        <f t="shared" si="12"/>
        <v>3123.5</v>
      </c>
      <c r="M53" s="4">
        <f t="shared" si="15"/>
        <v>34358.5</v>
      </c>
      <c r="N53" s="17" t="str">
        <f t="shared" si="16"/>
        <v>В4-4</v>
      </c>
      <c r="O53" s="4">
        <f t="shared" si="21"/>
        <v>62470</v>
      </c>
      <c r="P53" s="4">
        <f t="shared" si="13"/>
        <v>31235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>
        <f t="shared" si="14"/>
        <v>3123.5</v>
      </c>
      <c r="AD53" s="4">
        <f t="shared" si="18"/>
        <v>34358.5</v>
      </c>
      <c r="AE53" s="7">
        <f t="shared" si="19"/>
        <v>34358.5</v>
      </c>
      <c r="AF53" s="7">
        <f t="shared" si="20"/>
        <v>0</v>
      </c>
      <c r="AG53" s="8" t="s">
        <v>122</v>
      </c>
      <c r="AH53" s="9">
        <v>0.5</v>
      </c>
    </row>
    <row r="54" spans="1:35" s="9" customFormat="1" ht="15" customHeight="1" x14ac:dyDescent="0.25">
      <c r="A54" s="162"/>
      <c r="B54" s="10">
        <v>1</v>
      </c>
      <c r="C54" s="11" t="s">
        <v>113</v>
      </c>
      <c r="D54" s="11" t="s">
        <v>125</v>
      </c>
      <c r="E54" s="4">
        <v>62470</v>
      </c>
      <c r="F54" s="4">
        <f t="shared" si="11"/>
        <v>62470</v>
      </c>
      <c r="G54" s="4"/>
      <c r="H54" s="4"/>
      <c r="I54" s="4"/>
      <c r="J54" s="4"/>
      <c r="K54" s="4"/>
      <c r="L54" s="4">
        <f t="shared" si="12"/>
        <v>6247</v>
      </c>
      <c r="M54" s="4">
        <f t="shared" si="15"/>
        <v>68717</v>
      </c>
      <c r="N54" s="17" t="str">
        <f t="shared" si="16"/>
        <v>В4-4</v>
      </c>
      <c r="O54" s="4">
        <f t="shared" si="21"/>
        <v>62470</v>
      </c>
      <c r="P54" s="4">
        <f t="shared" si="13"/>
        <v>62470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>
        <f t="shared" si="14"/>
        <v>6247</v>
      </c>
      <c r="AD54" s="4">
        <f t="shared" si="18"/>
        <v>68717</v>
      </c>
      <c r="AE54" s="7">
        <f t="shared" si="19"/>
        <v>68717</v>
      </c>
      <c r="AF54" s="7">
        <f t="shared" si="20"/>
        <v>0</v>
      </c>
      <c r="AG54" s="8" t="s">
        <v>218</v>
      </c>
      <c r="AH54" s="9">
        <v>1</v>
      </c>
      <c r="AI54" s="9" t="s">
        <v>219</v>
      </c>
    </row>
    <row r="55" spans="1:35" s="9" customFormat="1" ht="15" customHeight="1" x14ac:dyDescent="0.25">
      <c r="A55" s="163"/>
      <c r="B55" s="10">
        <v>3.5</v>
      </c>
      <c r="C55" s="11" t="s">
        <v>113</v>
      </c>
      <c r="D55" s="11" t="s">
        <v>125</v>
      </c>
      <c r="E55" s="4">
        <v>62470</v>
      </c>
      <c r="F55" s="4">
        <f t="shared" si="11"/>
        <v>218645</v>
      </c>
      <c r="G55" s="4"/>
      <c r="H55" s="4"/>
      <c r="I55" s="4"/>
      <c r="J55" s="4"/>
      <c r="K55" s="4"/>
      <c r="L55" s="4">
        <f t="shared" si="12"/>
        <v>21864.5</v>
      </c>
      <c r="M55" s="4">
        <f t="shared" si="15"/>
        <v>240509.5</v>
      </c>
      <c r="N55" s="17" t="str">
        <f t="shared" si="16"/>
        <v>В4-4</v>
      </c>
      <c r="O55" s="4">
        <f t="shared" si="21"/>
        <v>62470</v>
      </c>
      <c r="P55" s="4">
        <f t="shared" si="13"/>
        <v>218645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>
        <f t="shared" si="14"/>
        <v>21864.5</v>
      </c>
      <c r="AD55" s="4">
        <f t="shared" si="18"/>
        <v>240509.5</v>
      </c>
      <c r="AE55" s="7">
        <f t="shared" si="19"/>
        <v>240509.5</v>
      </c>
      <c r="AF55" s="7">
        <f t="shared" si="20"/>
        <v>0</v>
      </c>
      <c r="AG55" s="8" t="s">
        <v>220</v>
      </c>
      <c r="AH55" s="9">
        <v>2.5</v>
      </c>
      <c r="AI55" s="9" t="s">
        <v>287</v>
      </c>
    </row>
    <row r="56" spans="1:35" s="9" customFormat="1" ht="15" customHeight="1" x14ac:dyDescent="0.25">
      <c r="A56" s="2" t="s">
        <v>50</v>
      </c>
      <c r="B56" s="10">
        <v>1</v>
      </c>
      <c r="C56" s="11" t="s">
        <v>65</v>
      </c>
      <c r="D56" s="11" t="s">
        <v>132</v>
      </c>
      <c r="E56" s="4">
        <v>80167</v>
      </c>
      <c r="F56" s="4">
        <f t="shared" si="11"/>
        <v>80167</v>
      </c>
      <c r="G56" s="4"/>
      <c r="H56" s="4"/>
      <c r="I56" s="4"/>
      <c r="J56" s="4"/>
      <c r="K56" s="4"/>
      <c r="L56" s="4">
        <f t="shared" si="12"/>
        <v>8016.7000000000007</v>
      </c>
      <c r="M56" s="4">
        <f t="shared" si="15"/>
        <v>88183.7</v>
      </c>
      <c r="N56" s="17" t="str">
        <f t="shared" si="16"/>
        <v>В4-1</v>
      </c>
      <c r="O56" s="3">
        <f>E56*1.63</f>
        <v>130672.20999999999</v>
      </c>
      <c r="P56" s="4">
        <f t="shared" si="13"/>
        <v>130672.20999999999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>
        <f t="shared" si="14"/>
        <v>13067.221</v>
      </c>
      <c r="AD56" s="4">
        <f t="shared" si="18"/>
        <v>143739.43099999998</v>
      </c>
      <c r="AE56" s="7">
        <f t="shared" si="19"/>
        <v>88183.7</v>
      </c>
      <c r="AF56" s="7">
        <f t="shared" si="20"/>
        <v>55555.730999999985</v>
      </c>
      <c r="AG56" s="8" t="s">
        <v>130</v>
      </c>
    </row>
    <row r="57" spans="1:35" s="9" customFormat="1" ht="15" customHeight="1" x14ac:dyDescent="0.25">
      <c r="A57" s="2" t="s">
        <v>50</v>
      </c>
      <c r="B57" s="10">
        <v>1</v>
      </c>
      <c r="C57" s="11" t="s">
        <v>65</v>
      </c>
      <c r="D57" s="11" t="s">
        <v>125</v>
      </c>
      <c r="E57" s="4">
        <v>66010</v>
      </c>
      <c r="F57" s="4">
        <f t="shared" si="11"/>
        <v>66010</v>
      </c>
      <c r="G57" s="4"/>
      <c r="H57" s="4"/>
      <c r="I57" s="4"/>
      <c r="J57" s="4"/>
      <c r="K57" s="4"/>
      <c r="L57" s="4">
        <f t="shared" si="12"/>
        <v>6601</v>
      </c>
      <c r="M57" s="4">
        <f t="shared" si="15"/>
        <v>72611</v>
      </c>
      <c r="N57" s="17" t="str">
        <f t="shared" si="16"/>
        <v>В4-4</v>
      </c>
      <c r="O57" s="3">
        <f>E57*1.63</f>
        <v>107596.29999999999</v>
      </c>
      <c r="P57" s="4">
        <f t="shared" si="13"/>
        <v>107596.29999999999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>
        <f t="shared" si="14"/>
        <v>10759.63</v>
      </c>
      <c r="AD57" s="4">
        <f t="shared" si="18"/>
        <v>118355.93</v>
      </c>
      <c r="AE57" s="7">
        <f t="shared" si="19"/>
        <v>72611</v>
      </c>
      <c r="AF57" s="7">
        <f t="shared" si="20"/>
        <v>45744.929999999993</v>
      </c>
      <c r="AG57" s="8" t="s">
        <v>131</v>
      </c>
    </row>
    <row r="58" spans="1:35" s="9" customFormat="1" ht="15" customHeight="1" x14ac:dyDescent="0.25">
      <c r="A58" s="2" t="s">
        <v>101</v>
      </c>
      <c r="B58" s="10">
        <v>1</v>
      </c>
      <c r="C58" s="11" t="s">
        <v>133</v>
      </c>
      <c r="D58" s="38" t="s">
        <v>136</v>
      </c>
      <c r="E58" s="4">
        <v>76628</v>
      </c>
      <c r="F58" s="4">
        <f t="shared" si="11"/>
        <v>76628</v>
      </c>
      <c r="G58" s="4"/>
      <c r="H58" s="4"/>
      <c r="I58" s="4"/>
      <c r="J58" s="4">
        <v>4424</v>
      </c>
      <c r="K58" s="4"/>
      <c r="L58" s="4">
        <f t="shared" si="12"/>
        <v>7662.8</v>
      </c>
      <c r="M58" s="4">
        <f t="shared" si="15"/>
        <v>88714.8</v>
      </c>
      <c r="N58" s="17" t="str">
        <f t="shared" si="16"/>
        <v>В2-4</v>
      </c>
      <c r="O58" s="4">
        <f t="shared" si="17"/>
        <v>114942</v>
      </c>
      <c r="P58" s="4">
        <f t="shared" si="13"/>
        <v>114942</v>
      </c>
      <c r="Q58" s="4"/>
      <c r="R58" s="4"/>
      <c r="S58" s="4"/>
      <c r="T58" s="4">
        <v>4424</v>
      </c>
      <c r="U58" s="4"/>
      <c r="V58" s="4"/>
      <c r="W58" s="4"/>
      <c r="X58" s="4"/>
      <c r="Y58" s="4"/>
      <c r="Z58" s="4"/>
      <c r="AA58" s="4"/>
      <c r="AB58" s="4"/>
      <c r="AC58" s="4">
        <f t="shared" si="14"/>
        <v>11494.2</v>
      </c>
      <c r="AD58" s="4">
        <f t="shared" si="18"/>
        <v>130860.2</v>
      </c>
      <c r="AE58" s="7">
        <f t="shared" si="19"/>
        <v>88714.8</v>
      </c>
      <c r="AF58" s="7">
        <f t="shared" si="20"/>
        <v>42145.399999999994</v>
      </c>
      <c r="AG58" s="8" t="s">
        <v>64</v>
      </c>
      <c r="AH58" s="9" t="s">
        <v>221</v>
      </c>
      <c r="AI58" s="9" t="s">
        <v>222</v>
      </c>
    </row>
    <row r="59" spans="1:35" s="9" customFormat="1" ht="15" customHeight="1" x14ac:dyDescent="0.25">
      <c r="A59" s="2" t="s">
        <v>102</v>
      </c>
      <c r="B59" s="10">
        <v>1</v>
      </c>
      <c r="C59" s="11" t="s">
        <v>135</v>
      </c>
      <c r="D59" s="11" t="s">
        <v>105</v>
      </c>
      <c r="E59" s="4">
        <v>79460</v>
      </c>
      <c r="F59" s="4">
        <f t="shared" si="11"/>
        <v>79460</v>
      </c>
      <c r="G59" s="4"/>
      <c r="H59" s="4"/>
      <c r="I59" s="4"/>
      <c r="J59" s="4"/>
      <c r="K59" s="4"/>
      <c r="L59" s="4">
        <f t="shared" si="12"/>
        <v>7946</v>
      </c>
      <c r="M59" s="4">
        <f t="shared" si="15"/>
        <v>87406</v>
      </c>
      <c r="N59" s="17" t="str">
        <f t="shared" si="16"/>
        <v>В3-1</v>
      </c>
      <c r="O59" s="4">
        <f t="shared" si="17"/>
        <v>119190</v>
      </c>
      <c r="P59" s="4">
        <f t="shared" si="13"/>
        <v>119190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>
        <f t="shared" si="14"/>
        <v>11919</v>
      </c>
      <c r="AD59" s="4">
        <f t="shared" si="18"/>
        <v>131109</v>
      </c>
      <c r="AE59" s="7">
        <f t="shared" si="19"/>
        <v>87406</v>
      </c>
      <c r="AF59" s="7">
        <f t="shared" si="20"/>
        <v>43703</v>
      </c>
      <c r="AG59" s="8" t="s">
        <v>134</v>
      </c>
    </row>
    <row r="60" spans="1:35" s="9" customFormat="1" ht="15" customHeight="1" x14ac:dyDescent="0.25">
      <c r="A60" s="2" t="s">
        <v>102</v>
      </c>
      <c r="B60" s="10">
        <v>1</v>
      </c>
      <c r="C60" s="11" t="s">
        <v>113</v>
      </c>
      <c r="D60" s="11" t="s">
        <v>106</v>
      </c>
      <c r="E60" s="4">
        <v>68133</v>
      </c>
      <c r="F60" s="4">
        <f t="shared" si="11"/>
        <v>68133</v>
      </c>
      <c r="G60" s="4"/>
      <c r="H60" s="4"/>
      <c r="I60" s="4"/>
      <c r="J60" s="4"/>
      <c r="K60" s="4"/>
      <c r="L60" s="4">
        <f t="shared" si="12"/>
        <v>6813.3</v>
      </c>
      <c r="M60" s="4">
        <f t="shared" si="15"/>
        <v>74946.3</v>
      </c>
      <c r="N60" s="17" t="str">
        <f t="shared" si="16"/>
        <v>В3-4</v>
      </c>
      <c r="O60" s="4">
        <f t="shared" si="17"/>
        <v>102199.5</v>
      </c>
      <c r="P60" s="4">
        <f t="shared" si="13"/>
        <v>102199.5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>
        <f t="shared" si="14"/>
        <v>10219.950000000001</v>
      </c>
      <c r="AD60" s="4">
        <f t="shared" si="18"/>
        <v>112419.45</v>
      </c>
      <c r="AE60" s="7">
        <f t="shared" si="19"/>
        <v>74946.3</v>
      </c>
      <c r="AF60" s="7">
        <f t="shared" si="20"/>
        <v>37473.149999999994</v>
      </c>
      <c r="AG60" s="8" t="s">
        <v>64</v>
      </c>
      <c r="AH60" s="9" t="s">
        <v>223</v>
      </c>
    </row>
    <row r="61" spans="1:35" s="9" customFormat="1" ht="30" customHeight="1" x14ac:dyDescent="0.25">
      <c r="A61" s="56" t="s">
        <v>103</v>
      </c>
      <c r="B61" s="133">
        <v>3</v>
      </c>
      <c r="C61" s="38" t="s">
        <v>133</v>
      </c>
      <c r="D61" s="38" t="s">
        <v>136</v>
      </c>
      <c r="E61" s="4">
        <v>76628</v>
      </c>
      <c r="F61" s="4">
        <f t="shared" si="11"/>
        <v>229884</v>
      </c>
      <c r="G61" s="4"/>
      <c r="H61" s="4"/>
      <c r="I61" s="4"/>
      <c r="J61" s="4"/>
      <c r="K61" s="4"/>
      <c r="L61" s="4">
        <f t="shared" si="12"/>
        <v>22988.400000000001</v>
      </c>
      <c r="M61" s="4">
        <f t="shared" si="15"/>
        <v>252872.4</v>
      </c>
      <c r="N61" s="17" t="str">
        <f t="shared" si="16"/>
        <v>В2-4</v>
      </c>
      <c r="O61" s="4">
        <f t="shared" si="17"/>
        <v>114942</v>
      </c>
      <c r="P61" s="4">
        <f t="shared" si="13"/>
        <v>344826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>
        <f t="shared" si="14"/>
        <v>34482.6</v>
      </c>
      <c r="AD61" s="4">
        <f t="shared" si="18"/>
        <v>379308.6</v>
      </c>
      <c r="AE61" s="17">
        <f t="shared" si="19"/>
        <v>252872.4</v>
      </c>
      <c r="AF61" s="17">
        <f t="shared" si="20"/>
        <v>126436.19999999998</v>
      </c>
      <c r="AG61" s="8" t="s">
        <v>64</v>
      </c>
    </row>
    <row r="62" spans="1:35" s="60" customFormat="1" ht="20.25" customHeight="1" x14ac:dyDescent="0.25">
      <c r="A62" s="98" t="s">
        <v>266</v>
      </c>
      <c r="B62" s="87">
        <v>0.35</v>
      </c>
      <c r="C62" s="57" t="s">
        <v>239</v>
      </c>
      <c r="D62" s="57" t="s">
        <v>240</v>
      </c>
      <c r="E62" s="58">
        <v>87600</v>
      </c>
      <c r="F62" s="58">
        <f t="shared" si="11"/>
        <v>30659.999999999996</v>
      </c>
      <c r="G62" s="58"/>
      <c r="H62" s="58">
        <v>6194</v>
      </c>
      <c r="I62" s="58"/>
      <c r="J62" s="58"/>
      <c r="K62" s="58"/>
      <c r="L62" s="4">
        <f t="shared" si="12"/>
        <v>3066</v>
      </c>
      <c r="M62" s="4">
        <f t="shared" si="15"/>
        <v>39920</v>
      </c>
      <c r="N62" s="17" t="str">
        <f t="shared" si="16"/>
        <v>В2-2</v>
      </c>
      <c r="O62" s="4">
        <f t="shared" si="17"/>
        <v>131400</v>
      </c>
      <c r="P62" s="4">
        <f t="shared" si="13"/>
        <v>45990</v>
      </c>
      <c r="Q62" s="58"/>
      <c r="R62" s="58">
        <v>6194</v>
      </c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4">
        <f t="shared" si="14"/>
        <v>4599</v>
      </c>
      <c r="AD62" s="4">
        <f t="shared" si="18"/>
        <v>56783</v>
      </c>
      <c r="AE62" s="7">
        <f t="shared" si="19"/>
        <v>39920</v>
      </c>
      <c r="AF62" s="7">
        <f t="shared" si="20"/>
        <v>16863</v>
      </c>
      <c r="AG62" s="59" t="s">
        <v>266</v>
      </c>
    </row>
    <row r="63" spans="1:35" s="9" customFormat="1" ht="17.25" customHeight="1" x14ac:dyDescent="0.25">
      <c r="A63" s="96" t="s">
        <v>245</v>
      </c>
      <c r="B63" s="88">
        <v>0.3</v>
      </c>
      <c r="C63" s="13" t="s">
        <v>244</v>
      </c>
      <c r="D63" s="13" t="s">
        <v>136</v>
      </c>
      <c r="E63" s="3">
        <v>81229</v>
      </c>
      <c r="F63" s="3">
        <f t="shared" si="11"/>
        <v>24368.7</v>
      </c>
      <c r="G63" s="3"/>
      <c r="H63" s="3">
        <v>5309</v>
      </c>
      <c r="I63" s="3"/>
      <c r="J63" s="3"/>
      <c r="K63" s="3"/>
      <c r="L63" s="3">
        <f t="shared" si="12"/>
        <v>2436.8700000000003</v>
      </c>
      <c r="M63" s="4">
        <f t="shared" si="15"/>
        <v>32114.57</v>
      </c>
      <c r="N63" s="17" t="str">
        <f t="shared" si="16"/>
        <v>В2-4</v>
      </c>
      <c r="O63" s="4">
        <f t="shared" si="17"/>
        <v>121843.5</v>
      </c>
      <c r="P63" s="4">
        <f t="shared" si="13"/>
        <v>36553.049999999996</v>
      </c>
      <c r="Q63" s="3"/>
      <c r="R63" s="3">
        <v>5309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4">
        <f t="shared" si="14"/>
        <v>3655.3049999999998</v>
      </c>
      <c r="AD63" s="4">
        <f t="shared" si="18"/>
        <v>45517.354999999996</v>
      </c>
      <c r="AE63" s="7">
        <f t="shared" si="19"/>
        <v>32114.57</v>
      </c>
      <c r="AF63" s="7">
        <f t="shared" si="20"/>
        <v>13402.784999999996</v>
      </c>
      <c r="AG63" s="8" t="s">
        <v>245</v>
      </c>
    </row>
    <row r="64" spans="1:35" s="9" customFormat="1" ht="17.25" customHeight="1" x14ac:dyDescent="0.25">
      <c r="A64" s="96" t="s">
        <v>249</v>
      </c>
      <c r="B64" s="88">
        <v>0.7</v>
      </c>
      <c r="C64" s="13" t="s">
        <v>247</v>
      </c>
      <c r="D64" s="13" t="s">
        <v>248</v>
      </c>
      <c r="E64" s="3">
        <v>92732</v>
      </c>
      <c r="F64" s="3">
        <f t="shared" si="11"/>
        <v>64912.399999999994</v>
      </c>
      <c r="G64" s="3"/>
      <c r="H64" s="3">
        <v>12388</v>
      </c>
      <c r="I64" s="3"/>
      <c r="J64" s="3"/>
      <c r="K64" s="3"/>
      <c r="L64" s="3">
        <f t="shared" si="12"/>
        <v>6491.24</v>
      </c>
      <c r="M64" s="4">
        <f t="shared" si="15"/>
        <v>83791.64</v>
      </c>
      <c r="N64" s="17" t="str">
        <f t="shared" si="16"/>
        <v>В2-1</v>
      </c>
      <c r="O64" s="4">
        <f t="shared" si="17"/>
        <v>139098</v>
      </c>
      <c r="P64" s="4">
        <f t="shared" si="13"/>
        <v>97368.599999999991</v>
      </c>
      <c r="Q64" s="3"/>
      <c r="R64" s="3">
        <v>12388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4">
        <f t="shared" si="14"/>
        <v>9736.8599999999988</v>
      </c>
      <c r="AD64" s="4">
        <f t="shared" si="18"/>
        <v>119493.45999999999</v>
      </c>
      <c r="AE64" s="7">
        <f t="shared" si="19"/>
        <v>83791.64</v>
      </c>
      <c r="AF64" s="7">
        <f t="shared" si="20"/>
        <v>35701.819999999992</v>
      </c>
      <c r="AG64" s="8" t="s">
        <v>249</v>
      </c>
    </row>
    <row r="65" spans="1:33" s="9" customFormat="1" ht="17.25" customHeight="1" x14ac:dyDescent="0.25">
      <c r="A65" s="96" t="s">
        <v>251</v>
      </c>
      <c r="B65" s="88">
        <v>1.3</v>
      </c>
      <c r="C65" s="13" t="s">
        <v>250</v>
      </c>
      <c r="D65" s="13" t="s">
        <v>125</v>
      </c>
      <c r="E65" s="3">
        <v>59462</v>
      </c>
      <c r="F65" s="3">
        <f t="shared" si="11"/>
        <v>77300.600000000006</v>
      </c>
      <c r="G65" s="3"/>
      <c r="H65" s="3">
        <v>9733</v>
      </c>
      <c r="I65" s="3"/>
      <c r="J65" s="3"/>
      <c r="K65" s="3">
        <v>4424</v>
      </c>
      <c r="L65" s="3">
        <f t="shared" si="12"/>
        <v>7730.0600000000013</v>
      </c>
      <c r="M65" s="4">
        <f t="shared" si="15"/>
        <v>99187.66</v>
      </c>
      <c r="N65" s="17" t="str">
        <f t="shared" si="16"/>
        <v>В4-4</v>
      </c>
      <c r="O65" s="4">
        <f t="shared" si="17"/>
        <v>89193</v>
      </c>
      <c r="P65" s="4">
        <f t="shared" si="13"/>
        <v>115950.90000000001</v>
      </c>
      <c r="Q65" s="3"/>
      <c r="R65" s="3">
        <v>9733</v>
      </c>
      <c r="S65" s="3"/>
      <c r="T65" s="3"/>
      <c r="U65" s="3"/>
      <c r="V65" s="3"/>
      <c r="W65" s="3"/>
      <c r="X65" s="3"/>
      <c r="Y65" s="3"/>
      <c r="Z65" s="3"/>
      <c r="AA65" s="3"/>
      <c r="AB65" s="3">
        <v>4424</v>
      </c>
      <c r="AC65" s="4">
        <f t="shared" si="14"/>
        <v>11595.090000000002</v>
      </c>
      <c r="AD65" s="4">
        <f t="shared" si="18"/>
        <v>141702.99000000002</v>
      </c>
      <c r="AE65" s="7">
        <f t="shared" si="19"/>
        <v>99187.66</v>
      </c>
      <c r="AF65" s="7">
        <f t="shared" si="20"/>
        <v>42515.330000000016</v>
      </c>
      <c r="AG65" s="8" t="s">
        <v>251</v>
      </c>
    </row>
    <row r="66" spans="1:33" s="9" customFormat="1" ht="17.25" customHeight="1" x14ac:dyDescent="0.25">
      <c r="A66" s="96" t="s">
        <v>254</v>
      </c>
      <c r="B66" s="88">
        <v>1.49</v>
      </c>
      <c r="C66" s="13" t="s">
        <v>253</v>
      </c>
      <c r="D66" s="13" t="s">
        <v>125</v>
      </c>
      <c r="E66" s="3">
        <v>63178</v>
      </c>
      <c r="F66" s="3">
        <f t="shared" si="11"/>
        <v>94135.22</v>
      </c>
      <c r="G66" s="3"/>
      <c r="H66" s="3">
        <v>26369</v>
      </c>
      <c r="I66" s="3"/>
      <c r="J66" s="3"/>
      <c r="K66" s="3"/>
      <c r="L66" s="3">
        <f t="shared" si="12"/>
        <v>9413.5220000000008</v>
      </c>
      <c r="M66" s="4">
        <f t="shared" si="15"/>
        <v>129917.742</v>
      </c>
      <c r="N66" s="17" t="str">
        <f t="shared" si="16"/>
        <v>В4-4</v>
      </c>
      <c r="O66" s="4">
        <f t="shared" si="17"/>
        <v>94767</v>
      </c>
      <c r="P66" s="4">
        <f t="shared" si="13"/>
        <v>141202.82999999999</v>
      </c>
      <c r="Q66" s="3"/>
      <c r="R66" s="3">
        <v>26369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4">
        <f t="shared" si="14"/>
        <v>14120.282999999999</v>
      </c>
      <c r="AD66" s="4">
        <f t="shared" si="18"/>
        <v>181692.11299999998</v>
      </c>
      <c r="AE66" s="7">
        <f t="shared" si="19"/>
        <v>129917.742</v>
      </c>
      <c r="AF66" s="7">
        <f t="shared" si="20"/>
        <v>51774.370999999985</v>
      </c>
      <c r="AG66" s="8" t="s">
        <v>254</v>
      </c>
    </row>
    <row r="67" spans="1:33" s="9" customFormat="1" ht="17.25" customHeight="1" x14ac:dyDescent="0.25">
      <c r="A67" s="96" t="s">
        <v>255</v>
      </c>
      <c r="B67" s="88">
        <v>0.73</v>
      </c>
      <c r="C67" s="13" t="s">
        <v>256</v>
      </c>
      <c r="D67" s="13" t="s">
        <v>136</v>
      </c>
      <c r="E67" s="3">
        <v>76628</v>
      </c>
      <c r="F67" s="3">
        <f t="shared" si="11"/>
        <v>55938.439999999995</v>
      </c>
      <c r="G67" s="3"/>
      <c r="H67" s="3">
        <v>12919</v>
      </c>
      <c r="I67" s="3"/>
      <c r="J67" s="3"/>
      <c r="K67" s="3">
        <v>4424</v>
      </c>
      <c r="L67" s="3">
        <f t="shared" si="12"/>
        <v>5593.8440000000001</v>
      </c>
      <c r="M67" s="4">
        <f t="shared" si="15"/>
        <v>78875.284</v>
      </c>
      <c r="N67" s="17" t="str">
        <f t="shared" si="16"/>
        <v>В2-4</v>
      </c>
      <c r="O67" s="4">
        <f t="shared" si="17"/>
        <v>114942</v>
      </c>
      <c r="P67" s="4">
        <f t="shared" si="13"/>
        <v>83907.66</v>
      </c>
      <c r="Q67" s="3"/>
      <c r="R67" s="3">
        <v>12919</v>
      </c>
      <c r="S67" s="3"/>
      <c r="T67" s="3"/>
      <c r="U67" s="3"/>
      <c r="V67" s="3"/>
      <c r="W67" s="3"/>
      <c r="X67" s="3"/>
      <c r="Y67" s="3"/>
      <c r="Z67" s="3"/>
      <c r="AA67" s="3"/>
      <c r="AB67" s="3">
        <v>4424</v>
      </c>
      <c r="AC67" s="4">
        <f t="shared" si="14"/>
        <v>8390.7660000000014</v>
      </c>
      <c r="AD67" s="4">
        <f t="shared" si="18"/>
        <v>109641.42600000001</v>
      </c>
      <c r="AE67" s="7">
        <f t="shared" si="19"/>
        <v>78875.284</v>
      </c>
      <c r="AF67" s="7">
        <f t="shared" si="20"/>
        <v>30766.142000000007</v>
      </c>
      <c r="AG67" s="8" t="s">
        <v>255</v>
      </c>
    </row>
    <row r="68" spans="1:33" s="9" customFormat="1" ht="15.75" customHeight="1" x14ac:dyDescent="0.25">
      <c r="A68" s="96" t="s">
        <v>267</v>
      </c>
      <c r="B68" s="88">
        <v>1.51</v>
      </c>
      <c r="C68" s="13" t="s">
        <v>257</v>
      </c>
      <c r="D68" s="13" t="s">
        <v>125</v>
      </c>
      <c r="E68" s="3">
        <v>59462</v>
      </c>
      <c r="F68" s="3">
        <f t="shared" si="11"/>
        <v>89787.62</v>
      </c>
      <c r="G68" s="3"/>
      <c r="H68" s="3">
        <v>13450</v>
      </c>
      <c r="I68" s="3"/>
      <c r="J68" s="3"/>
      <c r="K68" s="3">
        <v>4424</v>
      </c>
      <c r="L68" s="3">
        <f t="shared" si="12"/>
        <v>8978.7620000000006</v>
      </c>
      <c r="M68" s="4">
        <f t="shared" si="15"/>
        <v>116640.382</v>
      </c>
      <c r="N68" s="17" t="str">
        <f t="shared" si="16"/>
        <v>В4-4</v>
      </c>
      <c r="O68" s="4">
        <f t="shared" si="17"/>
        <v>89193</v>
      </c>
      <c r="P68" s="4">
        <f t="shared" si="13"/>
        <v>134681.43</v>
      </c>
      <c r="Q68" s="3"/>
      <c r="R68" s="3">
        <v>13450</v>
      </c>
      <c r="S68" s="3"/>
      <c r="T68" s="3"/>
      <c r="U68" s="3"/>
      <c r="V68" s="3"/>
      <c r="W68" s="3"/>
      <c r="X68" s="3"/>
      <c r="Y68" s="3"/>
      <c r="Z68" s="3"/>
      <c r="AA68" s="3"/>
      <c r="AB68" s="3">
        <v>4424</v>
      </c>
      <c r="AC68" s="4">
        <f t="shared" si="14"/>
        <v>13468.143</v>
      </c>
      <c r="AD68" s="4">
        <f t="shared" si="18"/>
        <v>166023.573</v>
      </c>
      <c r="AE68" s="7">
        <f t="shared" si="19"/>
        <v>116640.382</v>
      </c>
      <c r="AF68" s="7">
        <f t="shared" si="20"/>
        <v>49383.191000000006</v>
      </c>
      <c r="AG68" s="8" t="s">
        <v>267</v>
      </c>
    </row>
    <row r="69" spans="1:33" s="9" customFormat="1" ht="15.75" customHeight="1" x14ac:dyDescent="0.25">
      <c r="A69" s="96" t="s">
        <v>258</v>
      </c>
      <c r="B69" s="89">
        <v>1.25</v>
      </c>
      <c r="C69" s="15" t="s">
        <v>259</v>
      </c>
      <c r="D69" s="13" t="s">
        <v>125</v>
      </c>
      <c r="E69" s="16">
        <v>59462</v>
      </c>
      <c r="F69" s="16">
        <f t="shared" si="11"/>
        <v>74327.5</v>
      </c>
      <c r="G69" s="16"/>
      <c r="H69" s="16">
        <v>13273</v>
      </c>
      <c r="I69" s="16"/>
      <c r="J69" s="16"/>
      <c r="K69" s="16"/>
      <c r="L69" s="16">
        <f t="shared" si="12"/>
        <v>7432.75</v>
      </c>
      <c r="M69" s="4">
        <f t="shared" si="15"/>
        <v>95033.25</v>
      </c>
      <c r="N69" s="17" t="str">
        <f t="shared" si="16"/>
        <v>В4-4</v>
      </c>
      <c r="O69" s="4">
        <f t="shared" si="17"/>
        <v>89193</v>
      </c>
      <c r="P69" s="4">
        <f t="shared" si="13"/>
        <v>111491.25</v>
      </c>
      <c r="Q69" s="16"/>
      <c r="R69" s="16">
        <v>13273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4">
        <f t="shared" si="14"/>
        <v>11149.125</v>
      </c>
      <c r="AD69" s="4">
        <f t="shared" si="18"/>
        <v>135913.375</v>
      </c>
      <c r="AE69" s="7">
        <f t="shared" si="19"/>
        <v>95033.25</v>
      </c>
      <c r="AF69" s="7">
        <f t="shared" si="20"/>
        <v>40880.125</v>
      </c>
      <c r="AG69" s="8" t="s">
        <v>258</v>
      </c>
    </row>
    <row r="70" spans="1:33" s="9" customFormat="1" ht="15.75" customHeight="1" x14ac:dyDescent="0.25">
      <c r="A70" s="96" t="s">
        <v>268</v>
      </c>
      <c r="B70" s="89">
        <v>1.35</v>
      </c>
      <c r="C70" s="15" t="s">
        <v>187</v>
      </c>
      <c r="D70" s="15" t="s">
        <v>125</v>
      </c>
      <c r="E70" s="16">
        <v>58754</v>
      </c>
      <c r="F70" s="16">
        <f t="shared" si="11"/>
        <v>79317.900000000009</v>
      </c>
      <c r="G70" s="16"/>
      <c r="H70" s="16">
        <v>10618</v>
      </c>
      <c r="I70" s="16"/>
      <c r="J70" s="16"/>
      <c r="K70" s="16"/>
      <c r="L70" s="16">
        <f t="shared" si="12"/>
        <v>7931.7900000000009</v>
      </c>
      <c r="M70" s="4">
        <f t="shared" si="15"/>
        <v>97867.69</v>
      </c>
      <c r="N70" s="92" t="str">
        <f t="shared" si="16"/>
        <v>В4-4</v>
      </c>
      <c r="O70" s="62">
        <f t="shared" si="17"/>
        <v>88131</v>
      </c>
      <c r="P70" s="4">
        <f t="shared" si="13"/>
        <v>118976.85</v>
      </c>
      <c r="Q70" s="16"/>
      <c r="R70" s="16">
        <v>10618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3">
        <f t="shared" si="14"/>
        <v>11897.685000000001</v>
      </c>
      <c r="AD70" s="4">
        <f t="shared" si="18"/>
        <v>141492.535</v>
      </c>
      <c r="AE70" s="7">
        <f t="shared" si="19"/>
        <v>97867.69</v>
      </c>
      <c r="AF70" s="6">
        <f t="shared" si="20"/>
        <v>43624.845000000001</v>
      </c>
      <c r="AG70" s="8" t="s">
        <v>268</v>
      </c>
    </row>
    <row r="71" spans="1:33" s="9" customFormat="1" ht="15.75" customHeight="1" x14ac:dyDescent="0.25">
      <c r="A71" s="96" t="s">
        <v>264</v>
      </c>
      <c r="B71" s="88">
        <v>0.21</v>
      </c>
      <c r="C71" s="13" t="s">
        <v>65</v>
      </c>
      <c r="D71" s="86" t="s">
        <v>240</v>
      </c>
      <c r="E71" s="3">
        <v>92024</v>
      </c>
      <c r="F71" s="16">
        <f t="shared" si="11"/>
        <v>19325.04</v>
      </c>
      <c r="G71" s="3"/>
      <c r="H71" s="3"/>
      <c r="I71" s="3"/>
      <c r="J71" s="3"/>
      <c r="K71" s="3"/>
      <c r="L71" s="16">
        <f t="shared" si="12"/>
        <v>1932.5040000000001</v>
      </c>
      <c r="M71" s="4">
        <f t="shared" si="15"/>
        <v>21257.544000000002</v>
      </c>
      <c r="N71" s="5" t="str">
        <f t="shared" si="16"/>
        <v>В2-2</v>
      </c>
      <c r="O71" s="3">
        <f t="shared" si="17"/>
        <v>138036</v>
      </c>
      <c r="P71" s="4">
        <f t="shared" si="13"/>
        <v>28987.559999999998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>
        <f t="shared" si="14"/>
        <v>2898.7559999999999</v>
      </c>
      <c r="AD71" s="4">
        <f t="shared" si="18"/>
        <v>31886.315999999999</v>
      </c>
      <c r="AE71" s="7">
        <f t="shared" si="19"/>
        <v>21257.544000000002</v>
      </c>
      <c r="AF71" s="6">
        <f t="shared" si="20"/>
        <v>10628.771999999997</v>
      </c>
      <c r="AG71" s="8" t="s">
        <v>264</v>
      </c>
    </row>
    <row r="72" spans="1:33" s="9" customFormat="1" ht="15.75" customHeight="1" thickBot="1" x14ac:dyDescent="0.3">
      <c r="A72" s="134" t="s">
        <v>265</v>
      </c>
      <c r="B72" s="93">
        <v>2.39</v>
      </c>
      <c r="C72" s="11" t="s">
        <v>113</v>
      </c>
      <c r="D72" s="13" t="s">
        <v>136</v>
      </c>
      <c r="E72" s="62">
        <v>76628</v>
      </c>
      <c r="F72" s="16">
        <f t="shared" si="11"/>
        <v>183140.92</v>
      </c>
      <c r="G72" s="62"/>
      <c r="H72" s="62">
        <v>42296</v>
      </c>
      <c r="I72" s="62"/>
      <c r="J72" s="62"/>
      <c r="K72" s="62"/>
      <c r="L72" s="16">
        <f t="shared" si="12"/>
        <v>18314.092000000001</v>
      </c>
      <c r="M72" s="4">
        <f t="shared" si="15"/>
        <v>243751.01200000002</v>
      </c>
      <c r="N72" s="92" t="str">
        <f t="shared" si="16"/>
        <v>В2-4</v>
      </c>
      <c r="O72" s="62">
        <f t="shared" si="17"/>
        <v>114942</v>
      </c>
      <c r="P72" s="4">
        <f t="shared" si="13"/>
        <v>274711.38</v>
      </c>
      <c r="Q72" s="16"/>
      <c r="R72" s="16">
        <v>42296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>
        <f t="shared" si="14"/>
        <v>27471.138000000003</v>
      </c>
      <c r="AD72" s="4">
        <f t="shared" si="18"/>
        <v>344478.51799999998</v>
      </c>
      <c r="AE72" s="7">
        <f t="shared" si="19"/>
        <v>243751.01200000002</v>
      </c>
      <c r="AF72" s="50">
        <f t="shared" si="20"/>
        <v>100727.50599999996</v>
      </c>
      <c r="AG72" s="8" t="s">
        <v>265</v>
      </c>
    </row>
    <row r="73" spans="1:33" s="9" customFormat="1" ht="15" thickBot="1" x14ac:dyDescent="0.25">
      <c r="A73" s="63" t="s">
        <v>30</v>
      </c>
      <c r="B73" s="53">
        <f>SUM(B36:B72)</f>
        <v>40.58</v>
      </c>
      <c r="C73" s="53"/>
      <c r="D73" s="53"/>
      <c r="E73" s="54"/>
      <c r="F73" s="54">
        <f>SUM(F36:F72)</f>
        <v>2900571.3400000003</v>
      </c>
      <c r="G73" s="54">
        <f t="shared" ref="G73:K73" si="22">SUM(G36:G70)</f>
        <v>0</v>
      </c>
      <c r="H73" s="54">
        <f>SUM(H36:H72)</f>
        <v>152549</v>
      </c>
      <c r="I73" s="54">
        <f t="shared" si="22"/>
        <v>142878.24</v>
      </c>
      <c r="J73" s="54">
        <f t="shared" si="22"/>
        <v>4424</v>
      </c>
      <c r="K73" s="54">
        <f t="shared" si="22"/>
        <v>13272</v>
      </c>
      <c r="L73" s="54">
        <f>SUM(L36:L72)</f>
        <v>290057.13399999996</v>
      </c>
      <c r="M73" s="54">
        <f>SUM(M36:M72)</f>
        <v>3503751.7140000006</v>
      </c>
      <c r="N73" s="54"/>
      <c r="O73" s="81"/>
      <c r="P73" s="83">
        <f>SUM(P36:P72)</f>
        <v>4046271.02</v>
      </c>
      <c r="Q73" s="54">
        <f t="shared" ref="Q73:AB73" si="23">SUM(Q36:Q70)</f>
        <v>0</v>
      </c>
      <c r="R73" s="54">
        <f>SUM(R36:R72)</f>
        <v>152549</v>
      </c>
      <c r="S73" s="54">
        <f t="shared" si="23"/>
        <v>142878.24</v>
      </c>
      <c r="T73" s="54">
        <f t="shared" si="23"/>
        <v>4424</v>
      </c>
      <c r="U73" s="54">
        <f t="shared" si="23"/>
        <v>0</v>
      </c>
      <c r="V73" s="54">
        <f t="shared" si="23"/>
        <v>0</v>
      </c>
      <c r="W73" s="54">
        <f t="shared" si="23"/>
        <v>0</v>
      </c>
      <c r="X73" s="54">
        <f t="shared" si="23"/>
        <v>0</v>
      </c>
      <c r="Y73" s="81">
        <f t="shared" si="23"/>
        <v>0</v>
      </c>
      <c r="Z73" s="83">
        <f t="shared" si="23"/>
        <v>0</v>
      </c>
      <c r="AA73" s="54">
        <f t="shared" si="23"/>
        <v>0</v>
      </c>
      <c r="AB73" s="54">
        <f t="shared" si="23"/>
        <v>13272</v>
      </c>
      <c r="AC73" s="84">
        <f t="shared" si="14"/>
        <v>404627.10200000001</v>
      </c>
      <c r="AD73" s="55">
        <f>SUM(AD36:AD72)</f>
        <v>4764021.3620000007</v>
      </c>
      <c r="AE73" s="82">
        <f>SUM(AE36:AE72)</f>
        <v>3503751.7140000006</v>
      </c>
      <c r="AF73" s="55">
        <f>SUM(AF36:AF72)</f>
        <v>1260269.648</v>
      </c>
      <c r="AG73" s="8"/>
    </row>
    <row r="74" spans="1:33" s="9" customFormat="1" ht="15" x14ac:dyDescent="0.25">
      <c r="A74" s="2" t="s">
        <v>137</v>
      </c>
      <c r="B74" s="10">
        <v>1</v>
      </c>
      <c r="C74" s="11" t="s">
        <v>65</v>
      </c>
      <c r="D74" s="11" t="s">
        <v>141</v>
      </c>
      <c r="E74" s="4">
        <v>93971</v>
      </c>
      <c r="F74" s="4">
        <f>E74*B74</f>
        <v>93971</v>
      </c>
      <c r="G74" s="4">
        <v>5309</v>
      </c>
      <c r="H74" s="4"/>
      <c r="I74" s="4"/>
      <c r="J74" s="4"/>
      <c r="K74" s="4"/>
      <c r="L74" s="4">
        <f>F74*10%</f>
        <v>9397.1</v>
      </c>
      <c r="M74" s="4">
        <f>SUM(F74+G74+H74+I74+K74+L74+J74)</f>
        <v>108677.1</v>
      </c>
      <c r="N74" s="17" t="s">
        <v>141</v>
      </c>
      <c r="O74" s="4">
        <f>E74</f>
        <v>93971</v>
      </c>
      <c r="P74" s="4">
        <f t="shared" ref="P74:P94" si="24">O74*B74</f>
        <v>93971</v>
      </c>
      <c r="Q74" s="4">
        <v>5309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>
        <f>P74*10%</f>
        <v>9397.1</v>
      </c>
      <c r="AD74" s="4">
        <f t="shared" ref="AD74:AD94" si="25">SUM(P74+Q74+R74+S74+X74+Y74+Z74+AA74+AB74+AC74+U74+V74+W74+T74)</f>
        <v>108677.1</v>
      </c>
      <c r="AE74" s="7">
        <f>M74</f>
        <v>108677.1</v>
      </c>
      <c r="AF74" s="7">
        <f t="shared" ref="AF74:AF94" si="26">AD74-AE74</f>
        <v>0</v>
      </c>
      <c r="AG74" s="8" t="s">
        <v>144</v>
      </c>
    </row>
    <row r="75" spans="1:33" s="9" customFormat="1" ht="15" x14ac:dyDescent="0.25">
      <c r="A75" s="2" t="s">
        <v>138</v>
      </c>
      <c r="B75" s="12">
        <v>1</v>
      </c>
      <c r="C75" s="13" t="s">
        <v>142</v>
      </c>
      <c r="D75" s="13" t="s">
        <v>141</v>
      </c>
      <c r="E75" s="3">
        <v>78575</v>
      </c>
      <c r="F75" s="3">
        <f>E75*B75</f>
        <v>78575</v>
      </c>
      <c r="G75" s="3"/>
      <c r="H75" s="3"/>
      <c r="I75" s="3"/>
      <c r="J75" s="3"/>
      <c r="K75" s="3"/>
      <c r="L75" s="4">
        <f t="shared" ref="L75:L94" si="27">F75*10%</f>
        <v>7857.5</v>
      </c>
      <c r="M75" s="3">
        <f t="shared" ref="M75:M94" si="28">SUM(F75+G75+H75+I75+K75+L75+J75)</f>
        <v>86432.5</v>
      </c>
      <c r="N75" s="5" t="s">
        <v>141</v>
      </c>
      <c r="O75" s="3">
        <f>F75*1.5</f>
        <v>117862.5</v>
      </c>
      <c r="P75" s="3">
        <f t="shared" si="24"/>
        <v>117862.5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4">
        <f t="shared" ref="AC75:AC94" si="29">P75*10%</f>
        <v>11786.25</v>
      </c>
      <c r="AD75" s="3">
        <f t="shared" si="25"/>
        <v>129648.75</v>
      </c>
      <c r="AE75" s="6">
        <f t="shared" ref="AE75:AE94" si="30">M75</f>
        <v>86432.5</v>
      </c>
      <c r="AF75" s="7">
        <f t="shared" si="26"/>
        <v>43216.25</v>
      </c>
      <c r="AG75" s="8" t="s">
        <v>145</v>
      </c>
    </row>
    <row r="76" spans="1:33" s="9" customFormat="1" ht="15.75" x14ac:dyDescent="0.25">
      <c r="A76" s="64" t="s">
        <v>139</v>
      </c>
      <c r="B76" s="12">
        <v>1</v>
      </c>
      <c r="C76" s="13" t="s">
        <v>148</v>
      </c>
      <c r="D76" s="13" t="s">
        <v>141</v>
      </c>
      <c r="E76" s="3">
        <v>84061</v>
      </c>
      <c r="F76" s="3">
        <f>E76*B76</f>
        <v>84061</v>
      </c>
      <c r="G76" s="3"/>
      <c r="H76" s="3"/>
      <c r="I76" s="3"/>
      <c r="J76" s="3"/>
      <c r="K76" s="3"/>
      <c r="L76" s="4">
        <f t="shared" si="27"/>
        <v>8406.1</v>
      </c>
      <c r="M76" s="3">
        <f t="shared" si="28"/>
        <v>92467.1</v>
      </c>
      <c r="N76" s="5" t="s">
        <v>141</v>
      </c>
      <c r="O76" s="3">
        <f>E76</f>
        <v>84061</v>
      </c>
      <c r="P76" s="3">
        <f t="shared" si="24"/>
        <v>84061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4">
        <f t="shared" si="29"/>
        <v>8406.1</v>
      </c>
      <c r="AD76" s="3">
        <f t="shared" si="25"/>
        <v>92467.1</v>
      </c>
      <c r="AE76" s="6">
        <f t="shared" si="30"/>
        <v>92467.1</v>
      </c>
      <c r="AF76" s="7">
        <f t="shared" si="26"/>
        <v>0</v>
      </c>
      <c r="AG76" s="8" t="s">
        <v>146</v>
      </c>
    </row>
    <row r="77" spans="1:33" s="9" customFormat="1" ht="15" x14ac:dyDescent="0.25">
      <c r="A77" s="2" t="s">
        <v>140</v>
      </c>
      <c r="B77" s="12">
        <v>1</v>
      </c>
      <c r="C77" s="13" t="s">
        <v>149</v>
      </c>
      <c r="D77" s="13" t="s">
        <v>143</v>
      </c>
      <c r="E77" s="3">
        <v>60701</v>
      </c>
      <c r="F77" s="3">
        <f>E77*B77</f>
        <v>60701</v>
      </c>
      <c r="G77" s="3"/>
      <c r="H77" s="3"/>
      <c r="I77" s="3"/>
      <c r="J77" s="3"/>
      <c r="K77" s="3"/>
      <c r="L77" s="4">
        <f t="shared" si="27"/>
        <v>6070.1</v>
      </c>
      <c r="M77" s="3">
        <f t="shared" si="28"/>
        <v>66771.100000000006</v>
      </c>
      <c r="N77" s="5" t="s">
        <v>143</v>
      </c>
      <c r="O77" s="3">
        <f t="shared" ref="O77:O94" si="31">E77</f>
        <v>60701</v>
      </c>
      <c r="P77" s="3">
        <f t="shared" si="24"/>
        <v>60701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4">
        <f t="shared" si="29"/>
        <v>6070.1</v>
      </c>
      <c r="AD77" s="3">
        <f t="shared" si="25"/>
        <v>66771.100000000006</v>
      </c>
      <c r="AE77" s="6">
        <f t="shared" si="30"/>
        <v>66771.100000000006</v>
      </c>
      <c r="AF77" s="7">
        <f t="shared" si="26"/>
        <v>0</v>
      </c>
      <c r="AG77" s="8" t="s">
        <v>147</v>
      </c>
    </row>
    <row r="78" spans="1:33" s="9" customFormat="1" ht="15" x14ac:dyDescent="0.25">
      <c r="A78" s="2" t="s">
        <v>180</v>
      </c>
      <c r="B78" s="12">
        <v>1</v>
      </c>
      <c r="C78" s="13" t="s">
        <v>260</v>
      </c>
      <c r="D78" s="13" t="s">
        <v>141</v>
      </c>
      <c r="E78" s="3">
        <v>80344</v>
      </c>
      <c r="F78" s="3">
        <f t="shared" ref="F78:F79" si="32">E78*B78</f>
        <v>80344</v>
      </c>
      <c r="G78" s="3"/>
      <c r="H78" s="3"/>
      <c r="I78" s="3"/>
      <c r="J78" s="3"/>
      <c r="K78" s="3"/>
      <c r="L78" s="4">
        <f t="shared" si="27"/>
        <v>8034.4000000000005</v>
      </c>
      <c r="M78" s="3">
        <f t="shared" si="28"/>
        <v>88378.4</v>
      </c>
      <c r="N78" s="5"/>
      <c r="O78" s="3">
        <f t="shared" si="31"/>
        <v>80344</v>
      </c>
      <c r="P78" s="3">
        <f t="shared" si="24"/>
        <v>80344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4">
        <f t="shared" si="29"/>
        <v>8034.4000000000005</v>
      </c>
      <c r="AD78" s="3">
        <f t="shared" si="25"/>
        <v>88378.4</v>
      </c>
      <c r="AE78" s="6">
        <f t="shared" si="30"/>
        <v>88378.4</v>
      </c>
      <c r="AF78" s="7">
        <f t="shared" si="26"/>
        <v>0</v>
      </c>
      <c r="AG78" s="8" t="s">
        <v>224</v>
      </c>
    </row>
    <row r="79" spans="1:33" s="9" customFormat="1" ht="15" x14ac:dyDescent="0.25">
      <c r="A79" s="2" t="s">
        <v>181</v>
      </c>
      <c r="B79" s="12">
        <v>1</v>
      </c>
      <c r="C79" s="13" t="s">
        <v>182</v>
      </c>
      <c r="D79" s="13" t="s">
        <v>160</v>
      </c>
      <c r="E79" s="3">
        <v>74150</v>
      </c>
      <c r="F79" s="3">
        <f t="shared" si="32"/>
        <v>74150</v>
      </c>
      <c r="G79" s="3"/>
      <c r="H79" s="3"/>
      <c r="I79" s="3"/>
      <c r="J79" s="3"/>
      <c r="K79" s="3"/>
      <c r="L79" s="4">
        <f t="shared" si="27"/>
        <v>7415</v>
      </c>
      <c r="M79" s="3">
        <f t="shared" si="28"/>
        <v>81565</v>
      </c>
      <c r="N79" s="5" t="s">
        <v>160</v>
      </c>
      <c r="O79" s="3">
        <f t="shared" si="31"/>
        <v>74150</v>
      </c>
      <c r="P79" s="3">
        <f t="shared" si="24"/>
        <v>74150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4">
        <f t="shared" si="29"/>
        <v>7415</v>
      </c>
      <c r="AD79" s="3">
        <f t="shared" si="25"/>
        <v>81565</v>
      </c>
      <c r="AE79" s="6">
        <f t="shared" si="30"/>
        <v>81565</v>
      </c>
      <c r="AF79" s="7">
        <f t="shared" si="26"/>
        <v>0</v>
      </c>
      <c r="AG79" s="8" t="s">
        <v>183</v>
      </c>
    </row>
    <row r="80" spans="1:33" s="9" customFormat="1" ht="15" x14ac:dyDescent="0.25">
      <c r="A80" s="2" t="s">
        <v>150</v>
      </c>
      <c r="B80" s="12">
        <v>1</v>
      </c>
      <c r="C80" s="13" t="s">
        <v>172</v>
      </c>
      <c r="D80" s="13" t="s">
        <v>160</v>
      </c>
      <c r="E80" s="3">
        <v>74858</v>
      </c>
      <c r="F80" s="3">
        <f t="shared" ref="F80:F94" si="33">E80*B80</f>
        <v>74858</v>
      </c>
      <c r="G80" s="3"/>
      <c r="H80" s="3"/>
      <c r="I80" s="3"/>
      <c r="J80" s="3"/>
      <c r="K80" s="3"/>
      <c r="L80" s="4">
        <f t="shared" si="27"/>
        <v>7485.8</v>
      </c>
      <c r="M80" s="3">
        <f t="shared" si="28"/>
        <v>82343.8</v>
      </c>
      <c r="N80" s="5" t="s">
        <v>160</v>
      </c>
      <c r="O80" s="3">
        <f t="shared" si="31"/>
        <v>74858</v>
      </c>
      <c r="P80" s="3">
        <f t="shared" si="24"/>
        <v>74858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4">
        <f t="shared" si="29"/>
        <v>7485.8</v>
      </c>
      <c r="AD80" s="3">
        <f t="shared" si="25"/>
        <v>82343.8</v>
      </c>
      <c r="AE80" s="6">
        <f t="shared" si="30"/>
        <v>82343.8</v>
      </c>
      <c r="AF80" s="7">
        <f t="shared" si="26"/>
        <v>0</v>
      </c>
      <c r="AG80" s="8" t="s">
        <v>163</v>
      </c>
    </row>
    <row r="81" spans="1:34" s="9" customFormat="1" ht="15" x14ac:dyDescent="0.25">
      <c r="A81" s="2"/>
      <c r="B81" s="12">
        <v>1</v>
      </c>
      <c r="C81" s="13" t="s">
        <v>161</v>
      </c>
      <c r="D81" s="13" t="s">
        <v>160</v>
      </c>
      <c r="E81" s="3">
        <v>85477</v>
      </c>
      <c r="F81" s="3">
        <f t="shared" si="33"/>
        <v>85477</v>
      </c>
      <c r="G81" s="3"/>
      <c r="H81" s="3"/>
      <c r="I81" s="3"/>
      <c r="J81" s="3"/>
      <c r="K81" s="3"/>
      <c r="L81" s="4">
        <f t="shared" si="27"/>
        <v>8547.7000000000007</v>
      </c>
      <c r="M81" s="3">
        <f t="shared" si="28"/>
        <v>94024.7</v>
      </c>
      <c r="N81" s="5" t="s">
        <v>160</v>
      </c>
      <c r="O81" s="3">
        <f t="shared" si="31"/>
        <v>85477</v>
      </c>
      <c r="P81" s="3">
        <f t="shared" si="24"/>
        <v>85477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4">
        <f t="shared" si="29"/>
        <v>8547.7000000000007</v>
      </c>
      <c r="AD81" s="3">
        <f t="shared" si="25"/>
        <v>94024.7</v>
      </c>
      <c r="AE81" s="6">
        <f t="shared" si="30"/>
        <v>94024.7</v>
      </c>
      <c r="AF81" s="7">
        <f t="shared" si="26"/>
        <v>0</v>
      </c>
      <c r="AG81" s="8" t="s">
        <v>164</v>
      </c>
    </row>
    <row r="82" spans="1:34" s="9" customFormat="1" ht="15" x14ac:dyDescent="0.25">
      <c r="A82" s="2" t="s">
        <v>151</v>
      </c>
      <c r="B82" s="12">
        <v>0.5</v>
      </c>
      <c r="C82" s="13" t="s">
        <v>174</v>
      </c>
      <c r="D82" s="13" t="s">
        <v>143</v>
      </c>
      <c r="E82" s="3">
        <v>58577</v>
      </c>
      <c r="F82" s="3">
        <f t="shared" si="33"/>
        <v>29288.5</v>
      </c>
      <c r="G82" s="3"/>
      <c r="H82" s="3"/>
      <c r="I82" s="3"/>
      <c r="J82" s="3"/>
      <c r="K82" s="3"/>
      <c r="L82" s="4">
        <f t="shared" si="27"/>
        <v>2928.8500000000004</v>
      </c>
      <c r="M82" s="3">
        <f t="shared" si="28"/>
        <v>32217.35</v>
      </c>
      <c r="N82" s="5" t="s">
        <v>143</v>
      </c>
      <c r="O82" s="3">
        <f t="shared" si="31"/>
        <v>58577</v>
      </c>
      <c r="P82" s="3">
        <f t="shared" si="24"/>
        <v>29288.5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4">
        <f t="shared" si="29"/>
        <v>2928.8500000000004</v>
      </c>
      <c r="AD82" s="3">
        <f t="shared" si="25"/>
        <v>32217.35</v>
      </c>
      <c r="AE82" s="6">
        <f t="shared" si="30"/>
        <v>32217.35</v>
      </c>
      <c r="AF82" s="7">
        <f t="shared" si="26"/>
        <v>0</v>
      </c>
      <c r="AG82" s="8" t="s">
        <v>173</v>
      </c>
    </row>
    <row r="83" spans="1:34" s="9" customFormat="1" ht="15" x14ac:dyDescent="0.25">
      <c r="A83" s="2"/>
      <c r="B83" s="12">
        <v>0.5</v>
      </c>
      <c r="C83" s="13" t="s">
        <v>172</v>
      </c>
      <c r="D83" s="13" t="s">
        <v>160</v>
      </c>
      <c r="E83" s="3">
        <v>74858</v>
      </c>
      <c r="F83" s="3">
        <f t="shared" si="33"/>
        <v>37429</v>
      </c>
      <c r="G83" s="3"/>
      <c r="H83" s="3"/>
      <c r="I83" s="3"/>
      <c r="J83" s="3"/>
      <c r="K83" s="3"/>
      <c r="L83" s="4">
        <f t="shared" si="27"/>
        <v>3742.9</v>
      </c>
      <c r="M83" s="3">
        <f t="shared" si="28"/>
        <v>41171.9</v>
      </c>
      <c r="N83" s="5" t="s">
        <v>160</v>
      </c>
      <c r="O83" s="3">
        <f t="shared" si="31"/>
        <v>74858</v>
      </c>
      <c r="P83" s="3">
        <f t="shared" si="24"/>
        <v>37429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4">
        <f t="shared" si="29"/>
        <v>3742.9</v>
      </c>
      <c r="AD83" s="3">
        <f t="shared" si="25"/>
        <v>41171.9</v>
      </c>
      <c r="AE83" s="6">
        <f t="shared" si="30"/>
        <v>41171.9</v>
      </c>
      <c r="AF83" s="7">
        <f t="shared" si="26"/>
        <v>0</v>
      </c>
      <c r="AG83" s="8" t="s">
        <v>163</v>
      </c>
    </row>
    <row r="84" spans="1:34" s="9" customFormat="1" ht="15" x14ac:dyDescent="0.25">
      <c r="A84" s="2" t="s">
        <v>151</v>
      </c>
      <c r="B84" s="12">
        <v>0.5</v>
      </c>
      <c r="C84" s="13" t="s">
        <v>65</v>
      </c>
      <c r="D84" s="13" t="s">
        <v>160</v>
      </c>
      <c r="E84" s="3">
        <v>85477</v>
      </c>
      <c r="F84" s="3">
        <f t="shared" si="33"/>
        <v>42738.5</v>
      </c>
      <c r="G84" s="3"/>
      <c r="H84" s="3"/>
      <c r="I84" s="3"/>
      <c r="J84" s="3"/>
      <c r="K84" s="3"/>
      <c r="L84" s="4">
        <f t="shared" si="27"/>
        <v>4273.8500000000004</v>
      </c>
      <c r="M84" s="3">
        <f t="shared" si="28"/>
        <v>47012.35</v>
      </c>
      <c r="N84" s="5" t="s">
        <v>160</v>
      </c>
      <c r="O84" s="3">
        <f t="shared" si="31"/>
        <v>85477</v>
      </c>
      <c r="P84" s="3">
        <f t="shared" si="24"/>
        <v>42738.5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4">
        <f t="shared" si="29"/>
        <v>4273.8500000000004</v>
      </c>
      <c r="AD84" s="3">
        <f t="shared" si="25"/>
        <v>47012.35</v>
      </c>
      <c r="AE84" s="6">
        <f t="shared" si="30"/>
        <v>47012.35</v>
      </c>
      <c r="AF84" s="7">
        <f t="shared" si="26"/>
        <v>0</v>
      </c>
      <c r="AG84" s="8" t="s">
        <v>165</v>
      </c>
    </row>
    <row r="85" spans="1:34" s="9" customFormat="1" ht="15" x14ac:dyDescent="0.25">
      <c r="A85" s="2"/>
      <c r="B85" s="12">
        <v>0.5</v>
      </c>
      <c r="C85" s="13" t="s">
        <v>133</v>
      </c>
      <c r="D85" s="13" t="s">
        <v>160</v>
      </c>
      <c r="E85" s="3">
        <v>78398</v>
      </c>
      <c r="F85" s="3">
        <f t="shared" si="33"/>
        <v>39199</v>
      </c>
      <c r="G85" s="3"/>
      <c r="H85" s="3"/>
      <c r="I85" s="3"/>
      <c r="J85" s="3"/>
      <c r="K85" s="3"/>
      <c r="L85" s="4">
        <f t="shared" si="27"/>
        <v>3919.9</v>
      </c>
      <c r="M85" s="3">
        <f t="shared" si="28"/>
        <v>43118.9</v>
      </c>
      <c r="N85" s="5" t="s">
        <v>160</v>
      </c>
      <c r="O85" s="3">
        <f t="shared" si="31"/>
        <v>78398</v>
      </c>
      <c r="P85" s="3">
        <f t="shared" si="24"/>
        <v>39199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4">
        <f t="shared" si="29"/>
        <v>3919.9</v>
      </c>
      <c r="AD85" s="3">
        <f t="shared" si="25"/>
        <v>43118.9</v>
      </c>
      <c r="AE85" s="6">
        <f t="shared" si="30"/>
        <v>43118.9</v>
      </c>
      <c r="AF85" s="7">
        <f t="shared" si="26"/>
        <v>0</v>
      </c>
      <c r="AG85" s="8" t="s">
        <v>166</v>
      </c>
    </row>
    <row r="86" spans="1:34" s="9" customFormat="1" ht="15" x14ac:dyDescent="0.25">
      <c r="A86" s="2" t="s">
        <v>152</v>
      </c>
      <c r="B86" s="12">
        <v>1</v>
      </c>
      <c r="C86" s="13" t="s">
        <v>175</v>
      </c>
      <c r="D86" s="13" t="s">
        <v>160</v>
      </c>
      <c r="E86" s="3">
        <v>74150</v>
      </c>
      <c r="F86" s="3">
        <f t="shared" si="33"/>
        <v>74150</v>
      </c>
      <c r="G86" s="3"/>
      <c r="H86" s="3"/>
      <c r="I86" s="3"/>
      <c r="J86" s="3"/>
      <c r="K86" s="3"/>
      <c r="L86" s="4">
        <f t="shared" si="27"/>
        <v>7415</v>
      </c>
      <c r="M86" s="3">
        <f t="shared" si="28"/>
        <v>81565</v>
      </c>
      <c r="N86" s="5" t="s">
        <v>160</v>
      </c>
      <c r="O86" s="3">
        <f t="shared" si="31"/>
        <v>74150</v>
      </c>
      <c r="P86" s="3">
        <f t="shared" si="24"/>
        <v>74150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4">
        <f t="shared" si="29"/>
        <v>7415</v>
      </c>
      <c r="AD86" s="3">
        <f t="shared" si="25"/>
        <v>81565</v>
      </c>
      <c r="AE86" s="6">
        <f t="shared" si="30"/>
        <v>81565</v>
      </c>
      <c r="AF86" s="7">
        <f t="shared" si="26"/>
        <v>0</v>
      </c>
      <c r="AG86" s="8" t="s">
        <v>167</v>
      </c>
    </row>
    <row r="87" spans="1:34" s="9" customFormat="1" ht="15" x14ac:dyDescent="0.25">
      <c r="A87" s="2" t="s">
        <v>153</v>
      </c>
      <c r="B87" s="12">
        <v>1</v>
      </c>
      <c r="C87" s="13" t="s">
        <v>174</v>
      </c>
      <c r="D87" s="13" t="s">
        <v>143</v>
      </c>
      <c r="E87" s="3">
        <v>58577</v>
      </c>
      <c r="F87" s="3">
        <f t="shared" si="33"/>
        <v>58577</v>
      </c>
      <c r="G87" s="3"/>
      <c r="H87" s="3"/>
      <c r="I87" s="3"/>
      <c r="J87" s="3"/>
      <c r="K87" s="3"/>
      <c r="L87" s="4">
        <f t="shared" si="27"/>
        <v>5857.7000000000007</v>
      </c>
      <c r="M87" s="3">
        <f t="shared" si="28"/>
        <v>64434.7</v>
      </c>
      <c r="N87" s="5" t="s">
        <v>143</v>
      </c>
      <c r="O87" s="3">
        <f t="shared" si="31"/>
        <v>58577</v>
      </c>
      <c r="P87" s="3">
        <f t="shared" si="24"/>
        <v>58577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4">
        <f t="shared" si="29"/>
        <v>5857.7000000000007</v>
      </c>
      <c r="AD87" s="3">
        <f t="shared" si="25"/>
        <v>64434.7</v>
      </c>
      <c r="AE87" s="6">
        <f t="shared" si="30"/>
        <v>64434.7</v>
      </c>
      <c r="AF87" s="7">
        <f t="shared" si="26"/>
        <v>0</v>
      </c>
      <c r="AG87" s="8" t="s">
        <v>173</v>
      </c>
    </row>
    <row r="88" spans="1:34" s="9" customFormat="1" ht="15" x14ac:dyDescent="0.25">
      <c r="A88" s="2" t="s">
        <v>154</v>
      </c>
      <c r="B88" s="12">
        <v>1</v>
      </c>
      <c r="C88" s="13" t="s">
        <v>176</v>
      </c>
      <c r="D88" s="13" t="s">
        <v>160</v>
      </c>
      <c r="E88" s="3">
        <v>75566</v>
      </c>
      <c r="F88" s="3">
        <f t="shared" si="33"/>
        <v>75566</v>
      </c>
      <c r="G88" s="3"/>
      <c r="H88" s="3"/>
      <c r="I88" s="3"/>
      <c r="J88" s="3"/>
      <c r="K88" s="3"/>
      <c r="L88" s="4">
        <f t="shared" si="27"/>
        <v>7556.6</v>
      </c>
      <c r="M88" s="3">
        <f t="shared" si="28"/>
        <v>83122.600000000006</v>
      </c>
      <c r="N88" s="5" t="s">
        <v>160</v>
      </c>
      <c r="O88" s="3">
        <f t="shared" si="31"/>
        <v>75566</v>
      </c>
      <c r="P88" s="3">
        <f t="shared" si="24"/>
        <v>75566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4">
        <f t="shared" si="29"/>
        <v>7556.6</v>
      </c>
      <c r="AD88" s="3">
        <f t="shared" si="25"/>
        <v>83122.600000000006</v>
      </c>
      <c r="AE88" s="6">
        <f t="shared" si="30"/>
        <v>83122.600000000006</v>
      </c>
      <c r="AF88" s="7">
        <f t="shared" si="26"/>
        <v>0</v>
      </c>
      <c r="AG88" s="8" t="s">
        <v>168</v>
      </c>
    </row>
    <row r="89" spans="1:34" s="9" customFormat="1" ht="15" x14ac:dyDescent="0.25">
      <c r="A89" s="2" t="s">
        <v>155</v>
      </c>
      <c r="B89" s="12">
        <v>0.5</v>
      </c>
      <c r="C89" s="13" t="s">
        <v>65</v>
      </c>
      <c r="D89" s="13" t="s">
        <v>143</v>
      </c>
      <c r="E89" s="3">
        <v>65125</v>
      </c>
      <c r="F89" s="3">
        <f t="shared" si="33"/>
        <v>32562.5</v>
      </c>
      <c r="G89" s="3"/>
      <c r="H89" s="3"/>
      <c r="I89" s="3"/>
      <c r="J89" s="3"/>
      <c r="K89" s="3"/>
      <c r="L89" s="4">
        <f t="shared" si="27"/>
        <v>3256.25</v>
      </c>
      <c r="M89" s="3">
        <f t="shared" si="28"/>
        <v>35818.75</v>
      </c>
      <c r="N89" s="5" t="s">
        <v>143</v>
      </c>
      <c r="O89" s="3">
        <f t="shared" si="31"/>
        <v>65125</v>
      </c>
      <c r="P89" s="3">
        <f t="shared" si="24"/>
        <v>32562.5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">
        <f t="shared" si="29"/>
        <v>3256.25</v>
      </c>
      <c r="AD89" s="3">
        <f t="shared" si="25"/>
        <v>35818.75</v>
      </c>
      <c r="AE89" s="6">
        <f t="shared" si="30"/>
        <v>35818.75</v>
      </c>
      <c r="AF89" s="7">
        <f t="shared" si="26"/>
        <v>0</v>
      </c>
      <c r="AG89" s="8" t="s">
        <v>144</v>
      </c>
    </row>
    <row r="90" spans="1:34" s="9" customFormat="1" ht="15" x14ac:dyDescent="0.25">
      <c r="A90" s="2"/>
      <c r="B90" s="12">
        <v>1.5</v>
      </c>
      <c r="C90" s="13" t="s">
        <v>65</v>
      </c>
      <c r="D90" s="13" t="s">
        <v>143</v>
      </c>
      <c r="E90" s="3">
        <v>65125</v>
      </c>
      <c r="F90" s="3">
        <f t="shared" si="33"/>
        <v>97687.5</v>
      </c>
      <c r="G90" s="3">
        <v>5309</v>
      </c>
      <c r="H90" s="3"/>
      <c r="I90" s="3"/>
      <c r="J90" s="3"/>
      <c r="K90" s="3"/>
      <c r="L90" s="4">
        <f t="shared" si="27"/>
        <v>9768.75</v>
      </c>
      <c r="M90" s="3">
        <f t="shared" si="28"/>
        <v>112765.25</v>
      </c>
      <c r="N90" s="5" t="s">
        <v>143</v>
      </c>
      <c r="O90" s="3">
        <f t="shared" si="31"/>
        <v>65125</v>
      </c>
      <c r="P90" s="3">
        <f t="shared" si="24"/>
        <v>97687.5</v>
      </c>
      <c r="Q90" s="3">
        <v>5309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4">
        <f t="shared" si="29"/>
        <v>9768.75</v>
      </c>
      <c r="AD90" s="3">
        <f t="shared" si="25"/>
        <v>112765.25</v>
      </c>
      <c r="AE90" s="6">
        <f t="shared" si="30"/>
        <v>112765.25</v>
      </c>
      <c r="AF90" s="7">
        <f t="shared" si="26"/>
        <v>0</v>
      </c>
      <c r="AG90" s="8" t="s">
        <v>169</v>
      </c>
    </row>
    <row r="91" spans="1:34" s="9" customFormat="1" ht="15" x14ac:dyDescent="0.25">
      <c r="A91" s="2" t="s">
        <v>156</v>
      </c>
      <c r="B91" s="12">
        <v>1</v>
      </c>
      <c r="C91" s="13" t="s">
        <v>133</v>
      </c>
      <c r="D91" s="13" t="s">
        <v>160</v>
      </c>
      <c r="E91" s="3">
        <v>78398</v>
      </c>
      <c r="F91" s="3">
        <f t="shared" si="33"/>
        <v>78398</v>
      </c>
      <c r="G91" s="3"/>
      <c r="H91" s="3"/>
      <c r="I91" s="3"/>
      <c r="J91" s="3"/>
      <c r="K91" s="3"/>
      <c r="L91" s="4">
        <f t="shared" si="27"/>
        <v>7839.8</v>
      </c>
      <c r="M91" s="3">
        <f t="shared" si="28"/>
        <v>86237.8</v>
      </c>
      <c r="N91" s="5" t="s">
        <v>160</v>
      </c>
      <c r="O91" s="3">
        <f t="shared" si="31"/>
        <v>78398</v>
      </c>
      <c r="P91" s="3">
        <f t="shared" si="24"/>
        <v>78398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">
        <f t="shared" si="29"/>
        <v>7839.8</v>
      </c>
      <c r="AD91" s="3">
        <f t="shared" si="25"/>
        <v>86237.8</v>
      </c>
      <c r="AE91" s="6">
        <f t="shared" si="30"/>
        <v>86237.8</v>
      </c>
      <c r="AF91" s="7">
        <f t="shared" si="26"/>
        <v>0</v>
      </c>
      <c r="AG91" s="8" t="s">
        <v>64</v>
      </c>
      <c r="AH91" s="9" t="s">
        <v>225</v>
      </c>
    </row>
    <row r="92" spans="1:34" s="9" customFormat="1" ht="15" x14ac:dyDescent="0.25">
      <c r="A92" s="2" t="s">
        <v>157</v>
      </c>
      <c r="B92" s="12">
        <v>1</v>
      </c>
      <c r="C92" s="13" t="s">
        <v>177</v>
      </c>
      <c r="D92" s="13" t="s">
        <v>143</v>
      </c>
      <c r="E92" s="3">
        <v>59993</v>
      </c>
      <c r="F92" s="3">
        <f t="shared" si="33"/>
        <v>59993</v>
      </c>
      <c r="G92" s="3"/>
      <c r="H92" s="3"/>
      <c r="I92" s="3"/>
      <c r="J92" s="3"/>
      <c r="K92" s="3"/>
      <c r="L92" s="4">
        <f t="shared" si="27"/>
        <v>5999.3</v>
      </c>
      <c r="M92" s="3">
        <f t="shared" si="28"/>
        <v>65992.3</v>
      </c>
      <c r="N92" s="5" t="s">
        <v>143</v>
      </c>
      <c r="O92" s="3">
        <f t="shared" si="31"/>
        <v>59993</v>
      </c>
      <c r="P92" s="3">
        <f t="shared" si="24"/>
        <v>59993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>
        <f t="shared" si="29"/>
        <v>5999.3</v>
      </c>
      <c r="AD92" s="3">
        <f t="shared" si="25"/>
        <v>65992.3</v>
      </c>
      <c r="AE92" s="6">
        <f t="shared" si="30"/>
        <v>65992.3</v>
      </c>
      <c r="AF92" s="7">
        <f t="shared" si="26"/>
        <v>0</v>
      </c>
      <c r="AG92" s="8" t="s">
        <v>121</v>
      </c>
    </row>
    <row r="93" spans="1:34" s="9" customFormat="1" ht="15" x14ac:dyDescent="0.25">
      <c r="A93" s="2" t="s">
        <v>158</v>
      </c>
      <c r="B93" s="12">
        <v>1</v>
      </c>
      <c r="C93" s="13" t="s">
        <v>65</v>
      </c>
      <c r="D93" s="13" t="s">
        <v>143</v>
      </c>
      <c r="E93" s="3">
        <v>65125</v>
      </c>
      <c r="F93" s="3">
        <f t="shared" si="33"/>
        <v>65125</v>
      </c>
      <c r="G93" s="3"/>
      <c r="H93" s="3"/>
      <c r="I93" s="3"/>
      <c r="J93" s="3"/>
      <c r="K93" s="3"/>
      <c r="L93" s="4">
        <f t="shared" si="27"/>
        <v>6512.5</v>
      </c>
      <c r="M93" s="3">
        <f t="shared" si="28"/>
        <v>71637.5</v>
      </c>
      <c r="N93" s="5" t="s">
        <v>143</v>
      </c>
      <c r="O93" s="3">
        <f t="shared" si="31"/>
        <v>65125</v>
      </c>
      <c r="P93" s="3">
        <f>O93*B93</f>
        <v>65125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">
        <f t="shared" si="29"/>
        <v>6512.5</v>
      </c>
      <c r="AD93" s="3">
        <f t="shared" si="25"/>
        <v>71637.5</v>
      </c>
      <c r="AE93" s="6">
        <f t="shared" si="30"/>
        <v>71637.5</v>
      </c>
      <c r="AF93" s="7">
        <f t="shared" si="26"/>
        <v>0</v>
      </c>
      <c r="AG93" s="8" t="s">
        <v>170</v>
      </c>
    </row>
    <row r="94" spans="1:34" s="9" customFormat="1" ht="15.75" thickBot="1" x14ac:dyDescent="0.3">
      <c r="A94" s="61" t="s">
        <v>159</v>
      </c>
      <c r="B94" s="14">
        <v>1</v>
      </c>
      <c r="C94" s="15" t="s">
        <v>178</v>
      </c>
      <c r="D94" s="15" t="s">
        <v>160</v>
      </c>
      <c r="E94" s="16">
        <v>79813</v>
      </c>
      <c r="F94" s="3">
        <f t="shared" si="33"/>
        <v>79813</v>
      </c>
      <c r="G94" s="3"/>
      <c r="H94" s="16"/>
      <c r="I94" s="16"/>
      <c r="J94" s="16"/>
      <c r="K94" s="16"/>
      <c r="L94" s="4">
        <f t="shared" si="27"/>
        <v>7981.3</v>
      </c>
      <c r="M94" s="3">
        <f t="shared" si="28"/>
        <v>87794.3</v>
      </c>
      <c r="N94" s="65" t="s">
        <v>160</v>
      </c>
      <c r="O94" s="3">
        <f t="shared" si="31"/>
        <v>79813</v>
      </c>
      <c r="P94" s="3">
        <f t="shared" si="24"/>
        <v>79813</v>
      </c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4">
        <f t="shared" si="29"/>
        <v>7981.3</v>
      </c>
      <c r="AD94" s="3">
        <f t="shared" si="25"/>
        <v>87794.3</v>
      </c>
      <c r="AE94" s="6">
        <f t="shared" si="30"/>
        <v>87794.3</v>
      </c>
      <c r="AF94" s="7">
        <f t="shared" si="26"/>
        <v>0</v>
      </c>
      <c r="AG94" s="8" t="s">
        <v>171</v>
      </c>
    </row>
    <row r="95" spans="1:34" s="9" customFormat="1" ht="15" thickBot="1" x14ac:dyDescent="0.25">
      <c r="A95" s="66" t="s">
        <v>31</v>
      </c>
      <c r="B95" s="53">
        <f>SUM(B74:B94)</f>
        <v>19</v>
      </c>
      <c r="C95" s="53"/>
      <c r="D95" s="53"/>
      <c r="E95" s="54"/>
      <c r="F95" s="54">
        <f t="shared" ref="F95:M95" si="34">SUM(F74:F94)</f>
        <v>1402664</v>
      </c>
      <c r="G95" s="54">
        <f t="shared" si="34"/>
        <v>10618</v>
      </c>
      <c r="H95" s="54">
        <f t="shared" si="34"/>
        <v>0</v>
      </c>
      <c r="I95" s="54">
        <f t="shared" si="34"/>
        <v>0</v>
      </c>
      <c r="J95" s="54">
        <f t="shared" si="34"/>
        <v>0</v>
      </c>
      <c r="K95" s="54">
        <f t="shared" si="34"/>
        <v>0</v>
      </c>
      <c r="L95" s="54">
        <f t="shared" si="34"/>
        <v>140266.4</v>
      </c>
      <c r="M95" s="54">
        <f t="shared" si="34"/>
        <v>1553548.4000000001</v>
      </c>
      <c r="N95" s="54"/>
      <c r="O95" s="54"/>
      <c r="P95" s="54">
        <f t="shared" ref="P95:AF95" si="35">SUM(P74:P94)</f>
        <v>1441951.5</v>
      </c>
      <c r="Q95" s="54">
        <f t="shared" si="35"/>
        <v>10618</v>
      </c>
      <c r="R95" s="54">
        <f t="shared" si="35"/>
        <v>0</v>
      </c>
      <c r="S95" s="54">
        <f t="shared" si="35"/>
        <v>0</v>
      </c>
      <c r="T95" s="54">
        <f t="shared" si="35"/>
        <v>0</v>
      </c>
      <c r="U95" s="54">
        <f t="shared" si="35"/>
        <v>0</v>
      </c>
      <c r="V95" s="54">
        <f t="shared" si="35"/>
        <v>0</v>
      </c>
      <c r="W95" s="54">
        <f t="shared" si="35"/>
        <v>0</v>
      </c>
      <c r="X95" s="54">
        <f t="shared" si="35"/>
        <v>0</v>
      </c>
      <c r="Y95" s="54">
        <f t="shared" si="35"/>
        <v>0</v>
      </c>
      <c r="Z95" s="54">
        <f t="shared" si="35"/>
        <v>0</v>
      </c>
      <c r="AA95" s="54">
        <f t="shared" si="35"/>
        <v>0</v>
      </c>
      <c r="AB95" s="54">
        <f t="shared" si="35"/>
        <v>0</v>
      </c>
      <c r="AC95" s="54">
        <f t="shared" si="35"/>
        <v>144195.15</v>
      </c>
      <c r="AD95" s="54">
        <f t="shared" si="35"/>
        <v>1596764.6500000004</v>
      </c>
      <c r="AE95" s="54">
        <f t="shared" si="35"/>
        <v>1553548.4000000001</v>
      </c>
      <c r="AF95" s="55">
        <f t="shared" si="35"/>
        <v>43216.25</v>
      </c>
      <c r="AG95" s="8"/>
    </row>
    <row r="96" spans="1:34" s="9" customFormat="1" ht="15" x14ac:dyDescent="0.25">
      <c r="A96" s="56" t="s">
        <v>184</v>
      </c>
      <c r="B96" s="10">
        <v>0.5</v>
      </c>
      <c r="C96" s="10" t="s">
        <v>187</v>
      </c>
      <c r="D96" s="12" t="s">
        <v>189</v>
      </c>
      <c r="E96" s="17">
        <v>52029</v>
      </c>
      <c r="F96" s="17">
        <f>B96*E96</f>
        <v>26014.5</v>
      </c>
      <c r="G96" s="67"/>
      <c r="H96" s="67"/>
      <c r="I96" s="67"/>
      <c r="J96" s="67"/>
      <c r="K96" s="67"/>
      <c r="L96" s="17">
        <f>F96*10%</f>
        <v>2601.4500000000003</v>
      </c>
      <c r="M96" s="17">
        <f>F96+L96</f>
        <v>28615.95</v>
      </c>
      <c r="N96" s="17" t="s">
        <v>189</v>
      </c>
      <c r="O96" s="17">
        <f>E96</f>
        <v>52029</v>
      </c>
      <c r="P96" s="17">
        <f>B96*O96</f>
        <v>26014.5</v>
      </c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17">
        <f>P96*10%</f>
        <v>2601.4500000000003</v>
      </c>
      <c r="AD96" s="17">
        <f>P96+AC96</f>
        <v>28615.95</v>
      </c>
      <c r="AE96" s="17">
        <f>M96</f>
        <v>28615.95</v>
      </c>
      <c r="AF96" s="67">
        <f>AD96-AE96</f>
        <v>0</v>
      </c>
      <c r="AG96" s="8" t="s">
        <v>117</v>
      </c>
    </row>
    <row r="97" spans="1:34" s="9" customFormat="1" ht="15" x14ac:dyDescent="0.25">
      <c r="A97" s="68" t="s">
        <v>184</v>
      </c>
      <c r="B97" s="12">
        <v>0.5</v>
      </c>
      <c r="C97" s="12" t="s">
        <v>191</v>
      </c>
      <c r="D97" s="12" t="s">
        <v>189</v>
      </c>
      <c r="E97" s="5">
        <v>57515</v>
      </c>
      <c r="F97" s="17">
        <f t="shared" ref="F97:F102" si="36">B97*E97</f>
        <v>28757.5</v>
      </c>
      <c r="G97" s="69"/>
      <c r="H97" s="69"/>
      <c r="I97" s="69"/>
      <c r="J97" s="69"/>
      <c r="K97" s="69"/>
      <c r="L97" s="17">
        <f t="shared" ref="L97:L102" si="37">F97*10%</f>
        <v>2875.75</v>
      </c>
      <c r="M97" s="17">
        <f t="shared" ref="M97:M102" si="38">F97+L97</f>
        <v>31633.25</v>
      </c>
      <c r="N97" s="5" t="s">
        <v>189</v>
      </c>
      <c r="O97" s="17">
        <f t="shared" ref="O97:O102" si="39">E97</f>
        <v>57515</v>
      </c>
      <c r="P97" s="17">
        <f t="shared" ref="P97:P102" si="40">B97*O97</f>
        <v>28757.5</v>
      </c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17">
        <f t="shared" ref="AC97:AC102" si="41">P97*10%</f>
        <v>2875.75</v>
      </c>
      <c r="AD97" s="17">
        <f t="shared" ref="AD97:AD102" si="42">P97+AC97</f>
        <v>31633.25</v>
      </c>
      <c r="AE97" s="17">
        <f t="shared" ref="AE97:AE102" si="43">M97</f>
        <v>31633.25</v>
      </c>
      <c r="AF97" s="67">
        <f t="shared" ref="AF97:AF102" si="44">AD97-AE97</f>
        <v>0</v>
      </c>
      <c r="AG97" s="8" t="s">
        <v>116</v>
      </c>
    </row>
    <row r="98" spans="1:34" s="9" customFormat="1" ht="15" x14ac:dyDescent="0.25">
      <c r="A98" s="68" t="s">
        <v>185</v>
      </c>
      <c r="B98" s="12">
        <v>0.5</v>
      </c>
      <c r="C98" s="12" t="s">
        <v>133</v>
      </c>
      <c r="D98" s="12" t="s">
        <v>189</v>
      </c>
      <c r="E98" s="5">
        <v>55215</v>
      </c>
      <c r="F98" s="17">
        <f t="shared" si="36"/>
        <v>27607.5</v>
      </c>
      <c r="G98" s="69"/>
      <c r="H98" s="69"/>
      <c r="I98" s="69"/>
      <c r="J98" s="69"/>
      <c r="K98" s="69"/>
      <c r="L98" s="17">
        <f t="shared" si="37"/>
        <v>2760.75</v>
      </c>
      <c r="M98" s="17">
        <f t="shared" si="38"/>
        <v>30368.25</v>
      </c>
      <c r="N98" s="5" t="s">
        <v>189</v>
      </c>
      <c r="O98" s="17">
        <f t="shared" si="39"/>
        <v>55215</v>
      </c>
      <c r="P98" s="17">
        <f t="shared" si="40"/>
        <v>27607.5</v>
      </c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17">
        <f t="shared" si="41"/>
        <v>2760.75</v>
      </c>
      <c r="AD98" s="17">
        <f t="shared" si="42"/>
        <v>30368.25</v>
      </c>
      <c r="AE98" s="17">
        <f t="shared" si="43"/>
        <v>30368.25</v>
      </c>
      <c r="AF98" s="67">
        <f t="shared" si="44"/>
        <v>0</v>
      </c>
      <c r="AG98" s="8" t="s">
        <v>64</v>
      </c>
    </row>
    <row r="99" spans="1:34" s="9" customFormat="1" ht="15" x14ac:dyDescent="0.25">
      <c r="A99" s="68" t="s">
        <v>185</v>
      </c>
      <c r="B99" s="12">
        <v>0.5</v>
      </c>
      <c r="C99" s="12" t="s">
        <v>133</v>
      </c>
      <c r="D99" s="12" t="s">
        <v>189</v>
      </c>
      <c r="E99" s="5">
        <v>55215</v>
      </c>
      <c r="F99" s="17">
        <f t="shared" si="36"/>
        <v>27607.5</v>
      </c>
      <c r="G99" s="69"/>
      <c r="H99" s="69"/>
      <c r="I99" s="69"/>
      <c r="J99" s="69"/>
      <c r="K99" s="69"/>
      <c r="L99" s="17">
        <f t="shared" si="37"/>
        <v>2760.75</v>
      </c>
      <c r="M99" s="17">
        <f t="shared" si="38"/>
        <v>30368.25</v>
      </c>
      <c r="N99" s="5" t="s">
        <v>189</v>
      </c>
      <c r="O99" s="17">
        <f t="shared" si="39"/>
        <v>55215</v>
      </c>
      <c r="P99" s="17">
        <f t="shared" si="40"/>
        <v>27607.5</v>
      </c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17">
        <f t="shared" si="41"/>
        <v>2760.75</v>
      </c>
      <c r="AD99" s="17">
        <f t="shared" si="42"/>
        <v>30368.25</v>
      </c>
      <c r="AE99" s="17">
        <f t="shared" si="43"/>
        <v>30368.25</v>
      </c>
      <c r="AF99" s="67">
        <f t="shared" si="44"/>
        <v>0</v>
      </c>
      <c r="AG99" s="8" t="s">
        <v>64</v>
      </c>
    </row>
    <row r="100" spans="1:34" s="9" customFormat="1" ht="15" x14ac:dyDescent="0.25">
      <c r="A100" s="68" t="s">
        <v>186</v>
      </c>
      <c r="B100" s="12">
        <v>1</v>
      </c>
      <c r="C100" s="12" t="s">
        <v>187</v>
      </c>
      <c r="D100" s="12" t="s">
        <v>189</v>
      </c>
      <c r="E100" s="5">
        <v>52029</v>
      </c>
      <c r="F100" s="17">
        <f t="shared" si="36"/>
        <v>52029</v>
      </c>
      <c r="G100" s="69"/>
      <c r="H100" s="69"/>
      <c r="I100" s="69"/>
      <c r="J100" s="69"/>
      <c r="K100" s="69"/>
      <c r="L100" s="17">
        <f t="shared" si="37"/>
        <v>5202.9000000000005</v>
      </c>
      <c r="M100" s="17">
        <f t="shared" si="38"/>
        <v>57231.9</v>
      </c>
      <c r="N100" s="5" t="s">
        <v>189</v>
      </c>
      <c r="O100" s="17">
        <f t="shared" si="39"/>
        <v>52029</v>
      </c>
      <c r="P100" s="17">
        <f t="shared" si="40"/>
        <v>52029</v>
      </c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17">
        <f t="shared" si="41"/>
        <v>5202.9000000000005</v>
      </c>
      <c r="AD100" s="17">
        <f t="shared" si="42"/>
        <v>57231.9</v>
      </c>
      <c r="AE100" s="17">
        <f t="shared" si="43"/>
        <v>57231.9</v>
      </c>
      <c r="AF100" s="67">
        <f t="shared" si="44"/>
        <v>0</v>
      </c>
      <c r="AG100" s="8" t="s">
        <v>192</v>
      </c>
    </row>
    <row r="101" spans="1:34" s="9" customFormat="1" ht="15" x14ac:dyDescent="0.25">
      <c r="A101" s="99" t="s">
        <v>188</v>
      </c>
      <c r="B101" s="12">
        <v>1</v>
      </c>
      <c r="C101" s="12" t="s">
        <v>285</v>
      </c>
      <c r="D101" s="12" t="s">
        <v>189</v>
      </c>
      <c r="E101" s="5">
        <v>55923</v>
      </c>
      <c r="F101" s="17">
        <f t="shared" si="36"/>
        <v>55923</v>
      </c>
      <c r="G101" s="69"/>
      <c r="H101" s="69"/>
      <c r="I101" s="69"/>
      <c r="J101" s="69"/>
      <c r="K101" s="69"/>
      <c r="L101" s="17">
        <f t="shared" si="37"/>
        <v>5592.3</v>
      </c>
      <c r="M101" s="17">
        <f t="shared" si="38"/>
        <v>61515.3</v>
      </c>
      <c r="N101" s="5" t="s">
        <v>189</v>
      </c>
      <c r="O101" s="17">
        <f t="shared" si="39"/>
        <v>55923</v>
      </c>
      <c r="P101" s="17">
        <f t="shared" si="40"/>
        <v>55923</v>
      </c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17">
        <f t="shared" si="41"/>
        <v>5592.3</v>
      </c>
      <c r="AD101" s="17">
        <f t="shared" si="42"/>
        <v>61515.3</v>
      </c>
      <c r="AE101" s="17">
        <f t="shared" si="43"/>
        <v>61515.3</v>
      </c>
      <c r="AF101" s="67">
        <f t="shared" si="44"/>
        <v>0</v>
      </c>
      <c r="AG101" s="8" t="s">
        <v>226</v>
      </c>
    </row>
    <row r="102" spans="1:34" s="9" customFormat="1" ht="15.75" thickBot="1" x14ac:dyDescent="0.3">
      <c r="A102" s="100" t="s">
        <v>190</v>
      </c>
      <c r="B102" s="14">
        <v>0.5</v>
      </c>
      <c r="C102" s="14" t="s">
        <v>187</v>
      </c>
      <c r="D102" s="14" t="s">
        <v>189</v>
      </c>
      <c r="E102" s="16">
        <v>52029</v>
      </c>
      <c r="F102" s="17">
        <f t="shared" si="36"/>
        <v>26014.5</v>
      </c>
      <c r="G102" s="16"/>
      <c r="H102" s="16"/>
      <c r="I102" s="16"/>
      <c r="J102" s="16"/>
      <c r="K102" s="16"/>
      <c r="L102" s="17">
        <f t="shared" si="37"/>
        <v>2601.4500000000003</v>
      </c>
      <c r="M102" s="17">
        <f t="shared" si="38"/>
        <v>28615.95</v>
      </c>
      <c r="N102" s="16" t="s">
        <v>189</v>
      </c>
      <c r="O102" s="17">
        <f t="shared" si="39"/>
        <v>52029</v>
      </c>
      <c r="P102" s="17">
        <f t="shared" si="40"/>
        <v>26014.5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7">
        <f t="shared" si="41"/>
        <v>2601.4500000000003</v>
      </c>
      <c r="AD102" s="17">
        <f t="shared" si="42"/>
        <v>28615.95</v>
      </c>
      <c r="AE102" s="17">
        <f t="shared" si="43"/>
        <v>28615.95</v>
      </c>
      <c r="AF102" s="67">
        <f t="shared" si="44"/>
        <v>0</v>
      </c>
      <c r="AG102" s="8" t="s">
        <v>275</v>
      </c>
      <c r="AH102" s="9" t="s">
        <v>261</v>
      </c>
    </row>
    <row r="103" spans="1:34" s="9" customFormat="1" ht="15" thickBot="1" x14ac:dyDescent="0.25">
      <c r="A103" s="66" t="s">
        <v>32</v>
      </c>
      <c r="B103" s="53">
        <f>SUM(B96:B102)</f>
        <v>4.5</v>
      </c>
      <c r="C103" s="53"/>
      <c r="D103" s="53"/>
      <c r="E103" s="70"/>
      <c r="F103" s="70">
        <f>SUM(F96:F102)</f>
        <v>243953.5</v>
      </c>
      <c r="G103" s="70">
        <f t="shared" ref="G103:AF103" si="45">G102</f>
        <v>0</v>
      </c>
      <c r="H103" s="70">
        <f t="shared" si="45"/>
        <v>0</v>
      </c>
      <c r="I103" s="70">
        <f t="shared" si="45"/>
        <v>0</v>
      </c>
      <c r="J103" s="70">
        <f t="shared" si="45"/>
        <v>0</v>
      </c>
      <c r="K103" s="70">
        <f t="shared" si="45"/>
        <v>0</v>
      </c>
      <c r="L103" s="70">
        <f>SUM(L96:L102)</f>
        <v>24395.350000000002</v>
      </c>
      <c r="M103" s="70">
        <f>SUM(M96:M102)</f>
        <v>268348.85000000003</v>
      </c>
      <c r="N103" s="70"/>
      <c r="O103" s="70"/>
      <c r="P103" s="70">
        <f>SUM(P96:P102)</f>
        <v>243953.5</v>
      </c>
      <c r="Q103" s="70">
        <f t="shared" si="45"/>
        <v>0</v>
      </c>
      <c r="R103" s="70">
        <f t="shared" si="45"/>
        <v>0</v>
      </c>
      <c r="S103" s="70">
        <f t="shared" si="45"/>
        <v>0</v>
      </c>
      <c r="T103" s="70">
        <f t="shared" si="45"/>
        <v>0</v>
      </c>
      <c r="U103" s="70">
        <f t="shared" si="45"/>
        <v>0</v>
      </c>
      <c r="V103" s="70">
        <f t="shared" si="45"/>
        <v>0</v>
      </c>
      <c r="W103" s="70">
        <f t="shared" si="45"/>
        <v>0</v>
      </c>
      <c r="X103" s="70">
        <f t="shared" si="45"/>
        <v>0</v>
      </c>
      <c r="Y103" s="70">
        <f t="shared" si="45"/>
        <v>0</v>
      </c>
      <c r="Z103" s="70">
        <f t="shared" si="45"/>
        <v>0</v>
      </c>
      <c r="AA103" s="70">
        <f t="shared" si="45"/>
        <v>0</v>
      </c>
      <c r="AB103" s="70">
        <f t="shared" si="45"/>
        <v>0</v>
      </c>
      <c r="AC103" s="70">
        <f>SUM(AC96:AC102)</f>
        <v>24395.350000000002</v>
      </c>
      <c r="AD103" s="70">
        <f>SUM(AD96:AD102)</f>
        <v>268348.85000000003</v>
      </c>
      <c r="AE103" s="70">
        <f>SUM(AE96:AE102)</f>
        <v>268348.85000000003</v>
      </c>
      <c r="AF103" s="71">
        <f t="shared" si="45"/>
        <v>0</v>
      </c>
      <c r="AG103" s="8"/>
    </row>
    <row r="104" spans="1:34" s="9" customFormat="1" ht="15" x14ac:dyDescent="0.25">
      <c r="A104" s="56" t="s">
        <v>193</v>
      </c>
      <c r="B104" s="10">
        <v>2</v>
      </c>
      <c r="C104" s="10"/>
      <c r="D104" s="72">
        <v>1</v>
      </c>
      <c r="E104" s="72">
        <v>49021</v>
      </c>
      <c r="F104" s="72">
        <f>B104*E104</f>
        <v>98042</v>
      </c>
      <c r="G104" s="73"/>
      <c r="H104" s="73"/>
      <c r="I104" s="73"/>
      <c r="J104" s="73"/>
      <c r="K104" s="73"/>
      <c r="L104" s="72">
        <f>F104*10%</f>
        <v>9804.2000000000007</v>
      </c>
      <c r="M104" s="72">
        <f>SUM(F104:L104)</f>
        <v>107846.2</v>
      </c>
      <c r="N104" s="72">
        <f>D104</f>
        <v>1</v>
      </c>
      <c r="O104" s="72">
        <f>E104</f>
        <v>49021</v>
      </c>
      <c r="P104" s="72">
        <f>B104*O104</f>
        <v>98042</v>
      </c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2">
        <f>P104*10%</f>
        <v>9804.2000000000007</v>
      </c>
      <c r="AD104" s="72">
        <f>SUM(P104:AC104)</f>
        <v>107846.2</v>
      </c>
      <c r="AE104" s="72">
        <f>M104</f>
        <v>107846.2</v>
      </c>
      <c r="AF104" s="73">
        <f>AD104-AE104</f>
        <v>0</v>
      </c>
      <c r="AG104" s="8" t="s">
        <v>274</v>
      </c>
      <c r="AH104" s="9">
        <v>1.5</v>
      </c>
    </row>
    <row r="105" spans="1:34" s="9" customFormat="1" ht="15" x14ac:dyDescent="0.25">
      <c r="A105" s="56" t="s">
        <v>208</v>
      </c>
      <c r="B105" s="10">
        <v>1</v>
      </c>
      <c r="C105" s="10"/>
      <c r="D105" s="72">
        <v>1</v>
      </c>
      <c r="E105" s="72">
        <v>49021</v>
      </c>
      <c r="F105" s="72">
        <f>B105*E105</f>
        <v>49021</v>
      </c>
      <c r="G105" s="73"/>
      <c r="H105" s="73"/>
      <c r="I105" s="73"/>
      <c r="J105" s="73"/>
      <c r="K105" s="73"/>
      <c r="L105" s="72">
        <f t="shared" ref="L105:L126" si="46">F105*10%</f>
        <v>4902.1000000000004</v>
      </c>
      <c r="M105" s="72">
        <f t="shared" ref="M105:M126" si="47">SUM(F105:L105)</f>
        <v>53923.1</v>
      </c>
      <c r="N105" s="72">
        <f t="shared" ref="N105:N126" si="48">D105</f>
        <v>1</v>
      </c>
      <c r="O105" s="72">
        <f t="shared" ref="O105:O126" si="49">E105</f>
        <v>49021</v>
      </c>
      <c r="P105" s="72">
        <f t="shared" ref="P105:P126" si="50">B105*O105</f>
        <v>49021</v>
      </c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2">
        <f t="shared" ref="AC105:AC126" si="51">P105*10%</f>
        <v>4902.1000000000004</v>
      </c>
      <c r="AD105" s="72">
        <f t="shared" ref="AD105:AD126" si="52">SUM(P105:AC105)</f>
        <v>53923.1</v>
      </c>
      <c r="AE105" s="72">
        <f t="shared" ref="AE105:AE126" si="53">M105</f>
        <v>53923.1</v>
      </c>
      <c r="AF105" s="73">
        <f t="shared" ref="AF105:AF126" si="54">AD105-AE105</f>
        <v>0</v>
      </c>
      <c r="AG105" s="8" t="s">
        <v>273</v>
      </c>
    </row>
    <row r="106" spans="1:34" s="9" customFormat="1" ht="15" x14ac:dyDescent="0.25">
      <c r="A106" s="68" t="s">
        <v>194</v>
      </c>
      <c r="B106" s="12">
        <v>1</v>
      </c>
      <c r="C106" s="12"/>
      <c r="D106" s="74">
        <v>2</v>
      </c>
      <c r="E106" s="74">
        <v>49729</v>
      </c>
      <c r="F106" s="72">
        <f t="shared" ref="F106:F126" si="55">B106*E106</f>
        <v>49729</v>
      </c>
      <c r="G106" s="75"/>
      <c r="H106" s="75"/>
      <c r="I106" s="75"/>
      <c r="J106" s="75"/>
      <c r="K106" s="75"/>
      <c r="L106" s="72">
        <f t="shared" si="46"/>
        <v>4972.9000000000005</v>
      </c>
      <c r="M106" s="72">
        <f t="shared" si="47"/>
        <v>54701.9</v>
      </c>
      <c r="N106" s="72">
        <f t="shared" si="48"/>
        <v>2</v>
      </c>
      <c r="O106" s="72">
        <f t="shared" si="49"/>
        <v>49729</v>
      </c>
      <c r="P106" s="72">
        <f t="shared" si="50"/>
        <v>49729</v>
      </c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2">
        <f t="shared" si="51"/>
        <v>4972.9000000000005</v>
      </c>
      <c r="AD106" s="72">
        <f t="shared" si="52"/>
        <v>54701.9</v>
      </c>
      <c r="AE106" s="72">
        <f t="shared" si="53"/>
        <v>54701.9</v>
      </c>
      <c r="AF106" s="73">
        <f t="shared" si="54"/>
        <v>0</v>
      </c>
      <c r="AG106" s="8" t="s">
        <v>146</v>
      </c>
    </row>
    <row r="107" spans="1:34" s="9" customFormat="1" ht="15" x14ac:dyDescent="0.25">
      <c r="A107" s="68" t="s">
        <v>210</v>
      </c>
      <c r="B107" s="12">
        <v>1</v>
      </c>
      <c r="C107" s="12"/>
      <c r="D107" s="74">
        <v>2</v>
      </c>
      <c r="E107" s="74">
        <v>49729</v>
      </c>
      <c r="F107" s="72">
        <f t="shared" si="55"/>
        <v>49729</v>
      </c>
      <c r="G107" s="75"/>
      <c r="H107" s="75"/>
      <c r="I107" s="75"/>
      <c r="J107" s="75"/>
      <c r="K107" s="75"/>
      <c r="L107" s="72">
        <f t="shared" si="46"/>
        <v>4972.9000000000005</v>
      </c>
      <c r="M107" s="72">
        <f t="shared" si="47"/>
        <v>54701.9</v>
      </c>
      <c r="N107" s="72">
        <f t="shared" si="48"/>
        <v>2</v>
      </c>
      <c r="O107" s="72">
        <f t="shared" si="49"/>
        <v>49729</v>
      </c>
      <c r="P107" s="72">
        <f t="shared" si="50"/>
        <v>49729</v>
      </c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2">
        <f t="shared" si="51"/>
        <v>4972.9000000000005</v>
      </c>
      <c r="AD107" s="72">
        <f t="shared" si="52"/>
        <v>54701.9</v>
      </c>
      <c r="AE107" s="72">
        <f t="shared" si="53"/>
        <v>54701.9</v>
      </c>
      <c r="AF107" s="73">
        <f t="shared" si="54"/>
        <v>0</v>
      </c>
      <c r="AG107" s="8" t="s">
        <v>227</v>
      </c>
    </row>
    <row r="108" spans="1:34" s="9" customFormat="1" ht="15" x14ac:dyDescent="0.25">
      <c r="A108" s="68" t="s">
        <v>195</v>
      </c>
      <c r="B108" s="12">
        <v>3</v>
      </c>
      <c r="C108" s="12"/>
      <c r="D108" s="74">
        <v>1</v>
      </c>
      <c r="E108" s="74">
        <v>49021</v>
      </c>
      <c r="F108" s="72">
        <f t="shared" si="55"/>
        <v>147063</v>
      </c>
      <c r="G108" s="75"/>
      <c r="H108" s="75"/>
      <c r="I108" s="74">
        <v>46766</v>
      </c>
      <c r="J108" s="75"/>
      <c r="K108" s="75"/>
      <c r="L108" s="72">
        <f t="shared" si="46"/>
        <v>14706.300000000001</v>
      </c>
      <c r="M108" s="72">
        <f t="shared" si="47"/>
        <v>208535.3</v>
      </c>
      <c r="N108" s="72">
        <f t="shared" si="48"/>
        <v>1</v>
      </c>
      <c r="O108" s="72">
        <f t="shared" si="49"/>
        <v>49021</v>
      </c>
      <c r="P108" s="72">
        <f t="shared" si="50"/>
        <v>147063</v>
      </c>
      <c r="Q108" s="75"/>
      <c r="R108" s="75"/>
      <c r="S108" s="74">
        <v>46766</v>
      </c>
      <c r="T108" s="75"/>
      <c r="U108" s="75"/>
      <c r="V108" s="75"/>
      <c r="W108" s="75"/>
      <c r="X108" s="75"/>
      <c r="Y108" s="75"/>
      <c r="Z108" s="75"/>
      <c r="AA108" s="75"/>
      <c r="AB108" s="75"/>
      <c r="AC108" s="72">
        <f t="shared" si="51"/>
        <v>14706.300000000001</v>
      </c>
      <c r="AD108" s="72">
        <f t="shared" si="52"/>
        <v>208535.3</v>
      </c>
      <c r="AE108" s="72">
        <f t="shared" si="53"/>
        <v>208535.3</v>
      </c>
      <c r="AF108" s="73">
        <f t="shared" si="54"/>
        <v>0</v>
      </c>
      <c r="AG108" s="8" t="s">
        <v>229</v>
      </c>
    </row>
    <row r="109" spans="1:34" s="9" customFormat="1" ht="15" x14ac:dyDescent="0.25">
      <c r="A109" s="68" t="s">
        <v>196</v>
      </c>
      <c r="B109" s="12">
        <v>3</v>
      </c>
      <c r="C109" s="12"/>
      <c r="D109" s="74">
        <v>1</v>
      </c>
      <c r="E109" s="74">
        <v>49021</v>
      </c>
      <c r="F109" s="72">
        <f t="shared" si="55"/>
        <v>147063</v>
      </c>
      <c r="G109" s="75"/>
      <c r="H109" s="75"/>
      <c r="I109" s="74">
        <v>46766</v>
      </c>
      <c r="J109" s="75"/>
      <c r="K109" s="75"/>
      <c r="L109" s="72">
        <f t="shared" si="46"/>
        <v>14706.300000000001</v>
      </c>
      <c r="M109" s="72">
        <f t="shared" si="47"/>
        <v>208535.3</v>
      </c>
      <c r="N109" s="72">
        <f t="shared" si="48"/>
        <v>1</v>
      </c>
      <c r="O109" s="72">
        <f t="shared" si="49"/>
        <v>49021</v>
      </c>
      <c r="P109" s="72">
        <f t="shared" si="50"/>
        <v>147063</v>
      </c>
      <c r="Q109" s="75"/>
      <c r="R109" s="75"/>
      <c r="S109" s="74">
        <v>46766</v>
      </c>
      <c r="T109" s="75"/>
      <c r="U109" s="75"/>
      <c r="V109" s="75"/>
      <c r="W109" s="75"/>
      <c r="X109" s="75"/>
      <c r="Y109" s="75"/>
      <c r="Z109" s="75"/>
      <c r="AA109" s="75"/>
      <c r="AB109" s="75"/>
      <c r="AC109" s="72">
        <f t="shared" si="51"/>
        <v>14706.300000000001</v>
      </c>
      <c r="AD109" s="72">
        <f t="shared" si="52"/>
        <v>208535.3</v>
      </c>
      <c r="AE109" s="72">
        <f t="shared" si="53"/>
        <v>208535.3</v>
      </c>
      <c r="AF109" s="73">
        <f t="shared" si="54"/>
        <v>0</v>
      </c>
      <c r="AG109" s="8" t="s">
        <v>228</v>
      </c>
    </row>
    <row r="110" spans="1:34" s="9" customFormat="1" ht="15" x14ac:dyDescent="0.25">
      <c r="A110" s="68" t="s">
        <v>211</v>
      </c>
      <c r="B110" s="12">
        <v>3</v>
      </c>
      <c r="C110" s="12"/>
      <c r="D110" s="74">
        <v>1</v>
      </c>
      <c r="E110" s="74">
        <v>49021</v>
      </c>
      <c r="F110" s="72">
        <f t="shared" si="55"/>
        <v>147063</v>
      </c>
      <c r="G110" s="75"/>
      <c r="H110" s="75"/>
      <c r="I110" s="74">
        <v>46766</v>
      </c>
      <c r="J110" s="75"/>
      <c r="K110" s="75"/>
      <c r="L110" s="72">
        <f t="shared" si="46"/>
        <v>14706.300000000001</v>
      </c>
      <c r="M110" s="72">
        <f t="shared" si="47"/>
        <v>208535.3</v>
      </c>
      <c r="N110" s="72">
        <f t="shared" si="48"/>
        <v>1</v>
      </c>
      <c r="O110" s="72">
        <f t="shared" si="49"/>
        <v>49021</v>
      </c>
      <c r="P110" s="72">
        <f t="shared" si="50"/>
        <v>147063</v>
      </c>
      <c r="Q110" s="75"/>
      <c r="R110" s="75"/>
      <c r="S110" s="74">
        <v>46766</v>
      </c>
      <c r="T110" s="75"/>
      <c r="U110" s="75"/>
      <c r="V110" s="75"/>
      <c r="W110" s="75"/>
      <c r="X110" s="75"/>
      <c r="Y110" s="75"/>
      <c r="Z110" s="75"/>
      <c r="AA110" s="75"/>
      <c r="AB110" s="75"/>
      <c r="AC110" s="72">
        <f t="shared" si="51"/>
        <v>14706.300000000001</v>
      </c>
      <c r="AD110" s="72">
        <f t="shared" si="52"/>
        <v>208535.3</v>
      </c>
      <c r="AE110" s="72">
        <f t="shared" si="53"/>
        <v>208535.3</v>
      </c>
      <c r="AF110" s="73">
        <f t="shared" si="54"/>
        <v>0</v>
      </c>
      <c r="AG110" s="8" t="s">
        <v>230</v>
      </c>
    </row>
    <row r="111" spans="1:34" s="9" customFormat="1" ht="15" x14ac:dyDescent="0.25">
      <c r="A111" s="68" t="s">
        <v>197</v>
      </c>
      <c r="B111" s="12">
        <v>12</v>
      </c>
      <c r="C111" s="12"/>
      <c r="D111" s="74">
        <v>2</v>
      </c>
      <c r="E111" s="74">
        <v>49729</v>
      </c>
      <c r="F111" s="72">
        <f t="shared" si="55"/>
        <v>596748</v>
      </c>
      <c r="G111" s="75"/>
      <c r="H111" s="75"/>
      <c r="I111" s="74">
        <f>(17697*20%)*B111</f>
        <v>42472.800000000003</v>
      </c>
      <c r="J111" s="75"/>
      <c r="K111" s="75"/>
      <c r="L111" s="72">
        <f t="shared" si="46"/>
        <v>59674.8</v>
      </c>
      <c r="M111" s="72">
        <f t="shared" si="47"/>
        <v>698895.60000000009</v>
      </c>
      <c r="N111" s="72">
        <f t="shared" si="48"/>
        <v>2</v>
      </c>
      <c r="O111" s="72">
        <f t="shared" si="49"/>
        <v>49729</v>
      </c>
      <c r="P111" s="72">
        <f t="shared" si="50"/>
        <v>596748</v>
      </c>
      <c r="Q111" s="75"/>
      <c r="R111" s="75"/>
      <c r="S111" s="74">
        <v>42472.800000000003</v>
      </c>
      <c r="T111" s="75"/>
      <c r="U111" s="75"/>
      <c r="V111" s="75"/>
      <c r="W111" s="75"/>
      <c r="X111" s="75"/>
      <c r="Y111" s="75"/>
      <c r="Z111" s="75"/>
      <c r="AA111" s="75"/>
      <c r="AB111" s="75"/>
      <c r="AC111" s="72">
        <f t="shared" si="51"/>
        <v>59674.8</v>
      </c>
      <c r="AD111" s="72">
        <f t="shared" si="52"/>
        <v>698895.60000000009</v>
      </c>
      <c r="AE111" s="72">
        <f t="shared" si="53"/>
        <v>698895.60000000009</v>
      </c>
      <c r="AF111" s="73">
        <f t="shared" si="54"/>
        <v>0</v>
      </c>
      <c r="AG111" s="8"/>
    </row>
    <row r="112" spans="1:34" s="9" customFormat="1" ht="15" x14ac:dyDescent="0.25">
      <c r="A112" s="68" t="s">
        <v>198</v>
      </c>
      <c r="B112" s="12">
        <v>8</v>
      </c>
      <c r="C112" s="12"/>
      <c r="D112" s="74">
        <v>2</v>
      </c>
      <c r="E112" s="74">
        <v>49729</v>
      </c>
      <c r="F112" s="72">
        <f t="shared" si="55"/>
        <v>397832</v>
      </c>
      <c r="G112" s="75"/>
      <c r="H112" s="75"/>
      <c r="I112" s="74">
        <f>(17697*30%)*B112</f>
        <v>42472.799999999996</v>
      </c>
      <c r="J112" s="75"/>
      <c r="K112" s="75"/>
      <c r="L112" s="72">
        <f t="shared" si="46"/>
        <v>39783.200000000004</v>
      </c>
      <c r="M112" s="72">
        <f t="shared" si="47"/>
        <v>480088</v>
      </c>
      <c r="N112" s="72">
        <f t="shared" si="48"/>
        <v>2</v>
      </c>
      <c r="O112" s="72">
        <f t="shared" si="49"/>
        <v>49729</v>
      </c>
      <c r="P112" s="72">
        <f t="shared" si="50"/>
        <v>397832</v>
      </c>
      <c r="Q112" s="75"/>
      <c r="R112" s="75"/>
      <c r="S112" s="74">
        <v>42472.799999999996</v>
      </c>
      <c r="T112" s="75"/>
      <c r="U112" s="75"/>
      <c r="V112" s="75"/>
      <c r="W112" s="75"/>
      <c r="X112" s="75"/>
      <c r="Y112" s="75"/>
      <c r="Z112" s="75"/>
      <c r="AA112" s="75"/>
      <c r="AB112" s="75"/>
      <c r="AC112" s="72">
        <f t="shared" si="51"/>
        <v>39783.200000000004</v>
      </c>
      <c r="AD112" s="72">
        <f t="shared" si="52"/>
        <v>480088</v>
      </c>
      <c r="AE112" s="72">
        <f t="shared" si="53"/>
        <v>480088</v>
      </c>
      <c r="AF112" s="73">
        <f t="shared" si="54"/>
        <v>0</v>
      </c>
      <c r="AG112" s="8"/>
    </row>
    <row r="113" spans="1:34" s="9" customFormat="1" ht="15" x14ac:dyDescent="0.25">
      <c r="A113" s="68" t="s">
        <v>197</v>
      </c>
      <c r="B113" s="12">
        <v>3.9</v>
      </c>
      <c r="C113" s="12"/>
      <c r="D113" s="74">
        <v>2</v>
      </c>
      <c r="E113" s="74">
        <v>49729</v>
      </c>
      <c r="F113" s="72">
        <f t="shared" si="55"/>
        <v>193943.1</v>
      </c>
      <c r="G113" s="75"/>
      <c r="H113" s="75"/>
      <c r="I113" s="74">
        <f>(17697*20%)*B113</f>
        <v>13803.66</v>
      </c>
      <c r="J113" s="75"/>
      <c r="K113" s="75"/>
      <c r="L113" s="72">
        <f t="shared" si="46"/>
        <v>19394.310000000001</v>
      </c>
      <c r="M113" s="72">
        <f t="shared" si="47"/>
        <v>227141.07</v>
      </c>
      <c r="N113" s="72">
        <f t="shared" si="48"/>
        <v>2</v>
      </c>
      <c r="O113" s="72">
        <f t="shared" si="49"/>
        <v>49729</v>
      </c>
      <c r="P113" s="72">
        <f t="shared" si="50"/>
        <v>193943.1</v>
      </c>
      <c r="Q113" s="75"/>
      <c r="R113" s="75"/>
      <c r="S113" s="74">
        <v>13803.66</v>
      </c>
      <c r="T113" s="75"/>
      <c r="U113" s="75"/>
      <c r="V113" s="75"/>
      <c r="W113" s="75"/>
      <c r="X113" s="75"/>
      <c r="Y113" s="75"/>
      <c r="Z113" s="75"/>
      <c r="AA113" s="75"/>
      <c r="AB113" s="75"/>
      <c r="AC113" s="72">
        <f t="shared" si="51"/>
        <v>19394.310000000001</v>
      </c>
      <c r="AD113" s="72">
        <f t="shared" si="52"/>
        <v>227141.07</v>
      </c>
      <c r="AE113" s="72">
        <f t="shared" si="53"/>
        <v>227141.07</v>
      </c>
      <c r="AF113" s="73">
        <f t="shared" si="54"/>
        <v>0</v>
      </c>
      <c r="AG113" s="8"/>
    </row>
    <row r="114" spans="1:34" s="9" customFormat="1" ht="15" x14ac:dyDescent="0.25">
      <c r="A114" s="68" t="s">
        <v>198</v>
      </c>
      <c r="B114" s="12">
        <v>3</v>
      </c>
      <c r="C114" s="12"/>
      <c r="D114" s="74">
        <v>2</v>
      </c>
      <c r="E114" s="74">
        <v>49729</v>
      </c>
      <c r="F114" s="72">
        <f t="shared" si="55"/>
        <v>149187</v>
      </c>
      <c r="G114" s="75"/>
      <c r="H114" s="75"/>
      <c r="I114" s="74">
        <f>(17697*30%)*B114</f>
        <v>15927.3</v>
      </c>
      <c r="J114" s="75"/>
      <c r="K114" s="75"/>
      <c r="L114" s="72">
        <f t="shared" si="46"/>
        <v>14918.7</v>
      </c>
      <c r="M114" s="72">
        <f t="shared" si="47"/>
        <v>180033</v>
      </c>
      <c r="N114" s="72">
        <f t="shared" si="48"/>
        <v>2</v>
      </c>
      <c r="O114" s="72">
        <f t="shared" si="49"/>
        <v>49729</v>
      </c>
      <c r="P114" s="72">
        <f t="shared" si="50"/>
        <v>149187</v>
      </c>
      <c r="Q114" s="75"/>
      <c r="R114" s="75"/>
      <c r="S114" s="74">
        <v>15927.3</v>
      </c>
      <c r="T114" s="75"/>
      <c r="U114" s="75"/>
      <c r="V114" s="75"/>
      <c r="W114" s="75"/>
      <c r="X114" s="75"/>
      <c r="Y114" s="75"/>
      <c r="Z114" s="75"/>
      <c r="AA114" s="75"/>
      <c r="AB114" s="75"/>
      <c r="AC114" s="72">
        <f t="shared" si="51"/>
        <v>14918.7</v>
      </c>
      <c r="AD114" s="72">
        <f t="shared" si="52"/>
        <v>180033</v>
      </c>
      <c r="AE114" s="72">
        <f t="shared" si="53"/>
        <v>180033</v>
      </c>
      <c r="AF114" s="73">
        <f t="shared" si="54"/>
        <v>0</v>
      </c>
      <c r="AG114" s="8"/>
    </row>
    <row r="115" spans="1:34" s="9" customFormat="1" ht="15" x14ac:dyDescent="0.25">
      <c r="A115" s="68" t="s">
        <v>199</v>
      </c>
      <c r="B115" s="12">
        <v>2</v>
      </c>
      <c r="C115" s="12"/>
      <c r="D115" s="74">
        <v>3</v>
      </c>
      <c r="E115" s="74">
        <v>50259</v>
      </c>
      <c r="F115" s="72">
        <f t="shared" si="55"/>
        <v>100518</v>
      </c>
      <c r="G115" s="75"/>
      <c r="H115" s="75"/>
      <c r="I115" s="75"/>
      <c r="J115" s="75"/>
      <c r="K115" s="75"/>
      <c r="L115" s="72">
        <f t="shared" si="46"/>
        <v>10051.800000000001</v>
      </c>
      <c r="M115" s="72">
        <f t="shared" si="47"/>
        <v>110569.8</v>
      </c>
      <c r="N115" s="72">
        <f t="shared" si="48"/>
        <v>3</v>
      </c>
      <c r="O115" s="72">
        <f t="shared" si="49"/>
        <v>50259</v>
      </c>
      <c r="P115" s="72">
        <f t="shared" si="50"/>
        <v>100518</v>
      </c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2">
        <f t="shared" si="51"/>
        <v>10051.800000000001</v>
      </c>
      <c r="AD115" s="72">
        <f t="shared" si="52"/>
        <v>110569.8</v>
      </c>
      <c r="AE115" s="72">
        <f t="shared" si="53"/>
        <v>110569.8</v>
      </c>
      <c r="AF115" s="73">
        <f t="shared" si="54"/>
        <v>0</v>
      </c>
      <c r="AG115" s="8" t="s">
        <v>272</v>
      </c>
    </row>
    <row r="116" spans="1:34" s="9" customFormat="1" ht="15" x14ac:dyDescent="0.25">
      <c r="A116" s="68" t="s">
        <v>200</v>
      </c>
      <c r="B116" s="12">
        <v>2</v>
      </c>
      <c r="C116" s="12"/>
      <c r="D116" s="74">
        <v>3</v>
      </c>
      <c r="E116" s="74">
        <v>50259</v>
      </c>
      <c r="F116" s="72">
        <f t="shared" si="55"/>
        <v>100518</v>
      </c>
      <c r="G116" s="75"/>
      <c r="H116" s="75"/>
      <c r="I116" s="75"/>
      <c r="J116" s="75"/>
      <c r="K116" s="75"/>
      <c r="L116" s="72">
        <f t="shared" si="46"/>
        <v>10051.800000000001</v>
      </c>
      <c r="M116" s="72">
        <f t="shared" si="47"/>
        <v>110569.8</v>
      </c>
      <c r="N116" s="72">
        <f t="shared" si="48"/>
        <v>3</v>
      </c>
      <c r="O116" s="72">
        <f t="shared" si="49"/>
        <v>50259</v>
      </c>
      <c r="P116" s="72">
        <f t="shared" si="50"/>
        <v>100518</v>
      </c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2">
        <f t="shared" si="51"/>
        <v>10051.800000000001</v>
      </c>
      <c r="AD116" s="72">
        <f t="shared" si="52"/>
        <v>110569.8</v>
      </c>
      <c r="AE116" s="72">
        <f t="shared" si="53"/>
        <v>110569.8</v>
      </c>
      <c r="AF116" s="73">
        <f t="shared" si="54"/>
        <v>0</v>
      </c>
      <c r="AG116" s="8" t="s">
        <v>231</v>
      </c>
    </row>
    <row r="117" spans="1:34" s="9" customFormat="1" ht="15" x14ac:dyDescent="0.25">
      <c r="A117" s="68" t="s">
        <v>201</v>
      </c>
      <c r="B117" s="12">
        <v>2</v>
      </c>
      <c r="C117" s="12"/>
      <c r="D117" s="74">
        <v>3</v>
      </c>
      <c r="E117" s="74">
        <v>50259</v>
      </c>
      <c r="F117" s="72">
        <f t="shared" si="55"/>
        <v>100518</v>
      </c>
      <c r="G117" s="75"/>
      <c r="H117" s="75"/>
      <c r="I117" s="75"/>
      <c r="J117" s="75"/>
      <c r="K117" s="75"/>
      <c r="L117" s="72">
        <f t="shared" si="46"/>
        <v>10051.800000000001</v>
      </c>
      <c r="M117" s="72">
        <f t="shared" si="47"/>
        <v>110569.8</v>
      </c>
      <c r="N117" s="72">
        <f t="shared" si="48"/>
        <v>3</v>
      </c>
      <c r="O117" s="72">
        <f t="shared" si="49"/>
        <v>50259</v>
      </c>
      <c r="P117" s="72">
        <f t="shared" si="50"/>
        <v>100518</v>
      </c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2">
        <f t="shared" si="51"/>
        <v>10051.800000000001</v>
      </c>
      <c r="AD117" s="72">
        <f t="shared" si="52"/>
        <v>110569.8</v>
      </c>
      <c r="AE117" s="72">
        <f t="shared" si="53"/>
        <v>110569.8</v>
      </c>
      <c r="AF117" s="73">
        <f t="shared" si="54"/>
        <v>0</v>
      </c>
      <c r="AG117" s="8" t="s">
        <v>64</v>
      </c>
    </row>
    <row r="118" spans="1:34" s="9" customFormat="1" ht="15" x14ac:dyDescent="0.25">
      <c r="A118" s="68" t="s">
        <v>213</v>
      </c>
      <c r="B118" s="12">
        <v>1</v>
      </c>
      <c r="C118" s="12"/>
      <c r="D118" s="74">
        <v>3</v>
      </c>
      <c r="E118" s="74">
        <v>50259</v>
      </c>
      <c r="F118" s="72">
        <f t="shared" si="55"/>
        <v>50259</v>
      </c>
      <c r="G118" s="75"/>
      <c r="H118" s="75"/>
      <c r="I118" s="75"/>
      <c r="J118" s="75"/>
      <c r="K118" s="75"/>
      <c r="L118" s="72">
        <f t="shared" si="46"/>
        <v>5025.9000000000005</v>
      </c>
      <c r="M118" s="72">
        <f t="shared" si="47"/>
        <v>55284.9</v>
      </c>
      <c r="N118" s="72">
        <f t="shared" si="48"/>
        <v>3</v>
      </c>
      <c r="O118" s="72">
        <f t="shared" si="49"/>
        <v>50259</v>
      </c>
      <c r="P118" s="72">
        <f t="shared" si="50"/>
        <v>50259</v>
      </c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2">
        <f t="shared" si="51"/>
        <v>5025.9000000000005</v>
      </c>
      <c r="AD118" s="72">
        <f t="shared" si="52"/>
        <v>55284.9</v>
      </c>
      <c r="AE118" s="72">
        <f t="shared" si="53"/>
        <v>55284.9</v>
      </c>
      <c r="AF118" s="73">
        <f t="shared" si="54"/>
        <v>0</v>
      </c>
      <c r="AG118" s="8"/>
    </row>
    <row r="119" spans="1:34" s="9" customFormat="1" ht="30" x14ac:dyDescent="0.25">
      <c r="A119" s="68" t="s">
        <v>202</v>
      </c>
      <c r="B119" s="12">
        <v>2</v>
      </c>
      <c r="C119" s="12"/>
      <c r="D119" s="74">
        <v>3</v>
      </c>
      <c r="E119" s="74">
        <v>50259</v>
      </c>
      <c r="F119" s="72">
        <f t="shared" si="55"/>
        <v>100518</v>
      </c>
      <c r="G119" s="75"/>
      <c r="H119" s="75"/>
      <c r="I119" s="75"/>
      <c r="J119" s="75"/>
      <c r="K119" s="75"/>
      <c r="L119" s="72">
        <f t="shared" si="46"/>
        <v>10051.800000000001</v>
      </c>
      <c r="M119" s="72">
        <f t="shared" si="47"/>
        <v>110569.8</v>
      </c>
      <c r="N119" s="72">
        <f t="shared" si="48"/>
        <v>3</v>
      </c>
      <c r="O119" s="72">
        <f t="shared" si="49"/>
        <v>50259</v>
      </c>
      <c r="P119" s="72">
        <f t="shared" si="50"/>
        <v>100518</v>
      </c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2">
        <f t="shared" si="51"/>
        <v>10051.800000000001</v>
      </c>
      <c r="AD119" s="72">
        <f t="shared" si="52"/>
        <v>110569.8</v>
      </c>
      <c r="AE119" s="72">
        <f t="shared" si="53"/>
        <v>110569.8</v>
      </c>
      <c r="AF119" s="73">
        <f t="shared" si="54"/>
        <v>0</v>
      </c>
      <c r="AG119" s="8" t="s">
        <v>233</v>
      </c>
      <c r="AH119" s="9" t="s">
        <v>234</v>
      </c>
    </row>
    <row r="120" spans="1:34" s="9" customFormat="1" ht="30" x14ac:dyDescent="0.25">
      <c r="A120" s="68" t="s">
        <v>203</v>
      </c>
      <c r="B120" s="12">
        <v>2</v>
      </c>
      <c r="C120" s="12"/>
      <c r="D120" s="74">
        <v>3</v>
      </c>
      <c r="E120" s="74">
        <v>50259</v>
      </c>
      <c r="F120" s="72">
        <f t="shared" si="55"/>
        <v>100518</v>
      </c>
      <c r="G120" s="75"/>
      <c r="H120" s="75"/>
      <c r="I120" s="75"/>
      <c r="J120" s="75"/>
      <c r="K120" s="75"/>
      <c r="L120" s="72">
        <f t="shared" si="46"/>
        <v>10051.800000000001</v>
      </c>
      <c r="M120" s="72">
        <f t="shared" si="47"/>
        <v>110569.8</v>
      </c>
      <c r="N120" s="72">
        <f t="shared" si="48"/>
        <v>3</v>
      </c>
      <c r="O120" s="72">
        <f t="shared" si="49"/>
        <v>50259</v>
      </c>
      <c r="P120" s="72">
        <f t="shared" si="50"/>
        <v>100518</v>
      </c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2">
        <f t="shared" si="51"/>
        <v>10051.800000000001</v>
      </c>
      <c r="AD120" s="72">
        <f t="shared" si="52"/>
        <v>110569.8</v>
      </c>
      <c r="AE120" s="72">
        <f t="shared" si="53"/>
        <v>110569.8</v>
      </c>
      <c r="AF120" s="73">
        <f t="shared" si="54"/>
        <v>0</v>
      </c>
      <c r="AG120" s="8" t="s">
        <v>235</v>
      </c>
      <c r="AH120" s="9" t="s">
        <v>236</v>
      </c>
    </row>
    <row r="121" spans="1:34" s="9" customFormat="1" ht="30" x14ac:dyDescent="0.25">
      <c r="A121" s="68" t="s">
        <v>209</v>
      </c>
      <c r="B121" s="12">
        <v>1</v>
      </c>
      <c r="C121" s="12"/>
      <c r="D121" s="74">
        <v>3</v>
      </c>
      <c r="E121" s="74">
        <v>50259</v>
      </c>
      <c r="F121" s="72">
        <f t="shared" si="55"/>
        <v>50259</v>
      </c>
      <c r="G121" s="75"/>
      <c r="H121" s="75"/>
      <c r="I121" s="75"/>
      <c r="J121" s="75"/>
      <c r="K121" s="75"/>
      <c r="L121" s="72">
        <f t="shared" si="46"/>
        <v>5025.9000000000005</v>
      </c>
      <c r="M121" s="72">
        <f t="shared" si="47"/>
        <v>55284.9</v>
      </c>
      <c r="N121" s="72">
        <f t="shared" si="48"/>
        <v>3</v>
      </c>
      <c r="O121" s="72">
        <f t="shared" si="49"/>
        <v>50259</v>
      </c>
      <c r="P121" s="72">
        <f t="shared" si="50"/>
        <v>50259</v>
      </c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2">
        <f t="shared" si="51"/>
        <v>5025.9000000000005</v>
      </c>
      <c r="AD121" s="72">
        <f t="shared" si="52"/>
        <v>55284.9</v>
      </c>
      <c r="AE121" s="72">
        <f t="shared" si="53"/>
        <v>55284.9</v>
      </c>
      <c r="AF121" s="73">
        <f t="shared" si="54"/>
        <v>0</v>
      </c>
      <c r="AG121" s="8" t="s">
        <v>232</v>
      </c>
    </row>
    <row r="122" spans="1:34" s="9" customFormat="1" ht="15" x14ac:dyDescent="0.25">
      <c r="A122" s="68" t="s">
        <v>204</v>
      </c>
      <c r="B122" s="12">
        <v>1</v>
      </c>
      <c r="C122" s="12"/>
      <c r="D122" s="74">
        <v>4</v>
      </c>
      <c r="E122" s="74">
        <v>51144</v>
      </c>
      <c r="F122" s="72">
        <f t="shared" si="55"/>
        <v>51144</v>
      </c>
      <c r="G122" s="75"/>
      <c r="H122" s="75"/>
      <c r="I122" s="75"/>
      <c r="J122" s="75"/>
      <c r="K122" s="75"/>
      <c r="L122" s="72">
        <f t="shared" si="46"/>
        <v>5114.4000000000005</v>
      </c>
      <c r="M122" s="72">
        <f t="shared" si="47"/>
        <v>56258.400000000001</v>
      </c>
      <c r="N122" s="72">
        <f t="shared" si="48"/>
        <v>4</v>
      </c>
      <c r="O122" s="72">
        <f t="shared" si="49"/>
        <v>51144</v>
      </c>
      <c r="P122" s="72">
        <f t="shared" si="50"/>
        <v>51144</v>
      </c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2">
        <f t="shared" si="51"/>
        <v>5114.4000000000005</v>
      </c>
      <c r="AD122" s="72">
        <f t="shared" si="52"/>
        <v>56258.400000000001</v>
      </c>
      <c r="AE122" s="72">
        <f t="shared" si="53"/>
        <v>56258.400000000001</v>
      </c>
      <c r="AF122" s="73">
        <f t="shared" si="54"/>
        <v>0</v>
      </c>
      <c r="AG122" s="8" t="s">
        <v>64</v>
      </c>
    </row>
    <row r="123" spans="1:34" s="9" customFormat="1" ht="15" x14ac:dyDescent="0.25">
      <c r="A123" s="68" t="s">
        <v>205</v>
      </c>
      <c r="B123" s="12">
        <v>1</v>
      </c>
      <c r="C123" s="12"/>
      <c r="D123" s="74">
        <v>4</v>
      </c>
      <c r="E123" s="74">
        <v>51144</v>
      </c>
      <c r="F123" s="72">
        <f t="shared" si="55"/>
        <v>51144</v>
      </c>
      <c r="G123" s="75"/>
      <c r="H123" s="75"/>
      <c r="I123" s="75"/>
      <c r="J123" s="75"/>
      <c r="K123" s="75"/>
      <c r="L123" s="72">
        <f t="shared" si="46"/>
        <v>5114.4000000000005</v>
      </c>
      <c r="M123" s="72">
        <f t="shared" si="47"/>
        <v>56258.400000000001</v>
      </c>
      <c r="N123" s="72">
        <f t="shared" si="48"/>
        <v>4</v>
      </c>
      <c r="O123" s="72">
        <f t="shared" si="49"/>
        <v>51144</v>
      </c>
      <c r="P123" s="72">
        <f t="shared" si="50"/>
        <v>51144</v>
      </c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2">
        <f t="shared" si="51"/>
        <v>5114.4000000000005</v>
      </c>
      <c r="AD123" s="72">
        <f t="shared" si="52"/>
        <v>56258.400000000001</v>
      </c>
      <c r="AE123" s="72">
        <f t="shared" si="53"/>
        <v>56258.400000000001</v>
      </c>
      <c r="AF123" s="73">
        <f t="shared" si="54"/>
        <v>0</v>
      </c>
      <c r="AG123" s="8" t="s">
        <v>64</v>
      </c>
    </row>
    <row r="124" spans="1:34" s="9" customFormat="1" ht="15" x14ac:dyDescent="0.25">
      <c r="A124" s="68" t="s">
        <v>206</v>
      </c>
      <c r="B124" s="12">
        <v>2</v>
      </c>
      <c r="C124" s="12"/>
      <c r="D124" s="74">
        <v>1</v>
      </c>
      <c r="E124" s="74">
        <v>49021</v>
      </c>
      <c r="F124" s="72">
        <f t="shared" si="55"/>
        <v>98042</v>
      </c>
      <c r="G124" s="75"/>
      <c r="H124" s="75"/>
      <c r="I124" s="75"/>
      <c r="J124" s="75"/>
      <c r="K124" s="75"/>
      <c r="L124" s="72">
        <f t="shared" si="46"/>
        <v>9804.2000000000007</v>
      </c>
      <c r="M124" s="72">
        <f t="shared" si="47"/>
        <v>107846.2</v>
      </c>
      <c r="N124" s="72">
        <f t="shared" si="48"/>
        <v>1</v>
      </c>
      <c r="O124" s="72">
        <f t="shared" si="49"/>
        <v>49021</v>
      </c>
      <c r="P124" s="72">
        <f t="shared" si="50"/>
        <v>98042</v>
      </c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2">
        <f t="shared" si="51"/>
        <v>9804.2000000000007</v>
      </c>
      <c r="AD124" s="72">
        <f t="shared" si="52"/>
        <v>107846.2</v>
      </c>
      <c r="AE124" s="72">
        <f t="shared" si="53"/>
        <v>107846.2</v>
      </c>
      <c r="AF124" s="73">
        <f t="shared" si="54"/>
        <v>0</v>
      </c>
      <c r="AG124" s="8" t="s">
        <v>64</v>
      </c>
    </row>
    <row r="125" spans="1:34" s="9" customFormat="1" ht="15" x14ac:dyDescent="0.25">
      <c r="A125" s="68" t="s">
        <v>207</v>
      </c>
      <c r="B125" s="12">
        <v>1</v>
      </c>
      <c r="C125" s="12"/>
      <c r="D125" s="74">
        <v>1</v>
      </c>
      <c r="E125" s="74">
        <v>49021</v>
      </c>
      <c r="F125" s="72">
        <f t="shared" si="55"/>
        <v>49021</v>
      </c>
      <c r="G125" s="75"/>
      <c r="H125" s="75"/>
      <c r="I125" s="75"/>
      <c r="J125" s="75"/>
      <c r="K125" s="75"/>
      <c r="L125" s="72">
        <f t="shared" si="46"/>
        <v>4902.1000000000004</v>
      </c>
      <c r="M125" s="72">
        <f t="shared" si="47"/>
        <v>53923.1</v>
      </c>
      <c r="N125" s="72">
        <f t="shared" si="48"/>
        <v>1</v>
      </c>
      <c r="O125" s="72">
        <f t="shared" si="49"/>
        <v>49021</v>
      </c>
      <c r="P125" s="72">
        <f t="shared" si="50"/>
        <v>49021</v>
      </c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2">
        <f t="shared" si="51"/>
        <v>4902.1000000000004</v>
      </c>
      <c r="AD125" s="72">
        <f t="shared" si="52"/>
        <v>53923.1</v>
      </c>
      <c r="AE125" s="72">
        <f t="shared" si="53"/>
        <v>53923.1</v>
      </c>
      <c r="AF125" s="73">
        <f t="shared" si="54"/>
        <v>0</v>
      </c>
      <c r="AG125" s="8" t="s">
        <v>237</v>
      </c>
    </row>
    <row r="126" spans="1:34" s="9" customFormat="1" ht="15.75" thickBot="1" x14ac:dyDescent="0.3">
      <c r="A126" s="101" t="s">
        <v>212</v>
      </c>
      <c r="B126" s="14">
        <v>1</v>
      </c>
      <c r="C126" s="14"/>
      <c r="D126" s="102">
        <v>1</v>
      </c>
      <c r="E126" s="102">
        <v>49021</v>
      </c>
      <c r="F126" s="103">
        <f t="shared" si="55"/>
        <v>49021</v>
      </c>
      <c r="G126" s="104"/>
      <c r="H126" s="104"/>
      <c r="I126" s="104"/>
      <c r="J126" s="104"/>
      <c r="K126" s="104"/>
      <c r="L126" s="103">
        <f t="shared" si="46"/>
        <v>4902.1000000000004</v>
      </c>
      <c r="M126" s="103">
        <f t="shared" si="47"/>
        <v>53923.1</v>
      </c>
      <c r="N126" s="72">
        <f t="shared" si="48"/>
        <v>1</v>
      </c>
      <c r="O126" s="72">
        <f t="shared" si="49"/>
        <v>49021</v>
      </c>
      <c r="P126" s="72">
        <f t="shared" si="50"/>
        <v>49021</v>
      </c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72">
        <f t="shared" si="51"/>
        <v>4902.1000000000004</v>
      </c>
      <c r="AD126" s="72">
        <f t="shared" si="52"/>
        <v>53923.1</v>
      </c>
      <c r="AE126" s="72">
        <f t="shared" si="53"/>
        <v>53923.1</v>
      </c>
      <c r="AF126" s="73">
        <f t="shared" si="54"/>
        <v>0</v>
      </c>
      <c r="AG126" s="8" t="s">
        <v>238</v>
      </c>
    </row>
    <row r="127" spans="1:34" s="9" customFormat="1" ht="15" thickBot="1" x14ac:dyDescent="0.25">
      <c r="A127" s="63" t="s">
        <v>33</v>
      </c>
      <c r="B127" s="53">
        <f>SUM(B104:B126)</f>
        <v>58.9</v>
      </c>
      <c r="C127" s="53">
        <f t="shared" ref="C127:AF127" si="56">SUM(C104:C126)</f>
        <v>0</v>
      </c>
      <c r="D127" s="53"/>
      <c r="E127" s="53"/>
      <c r="F127" s="70">
        <f t="shared" si="56"/>
        <v>2926900.1</v>
      </c>
      <c r="G127" s="70">
        <f t="shared" si="56"/>
        <v>0</v>
      </c>
      <c r="H127" s="70">
        <f t="shared" si="56"/>
        <v>0</v>
      </c>
      <c r="I127" s="70">
        <f t="shared" si="56"/>
        <v>254974.55999999997</v>
      </c>
      <c r="J127" s="70">
        <f t="shared" si="56"/>
        <v>0</v>
      </c>
      <c r="K127" s="70">
        <f t="shared" si="56"/>
        <v>0</v>
      </c>
      <c r="L127" s="70">
        <f t="shared" si="56"/>
        <v>292690.00999999995</v>
      </c>
      <c r="M127" s="70">
        <f t="shared" si="56"/>
        <v>3474564.669999999</v>
      </c>
      <c r="N127" s="70"/>
      <c r="O127" s="70"/>
      <c r="P127" s="70">
        <f t="shared" si="56"/>
        <v>2926900.1</v>
      </c>
      <c r="Q127" s="70">
        <f t="shared" si="56"/>
        <v>0</v>
      </c>
      <c r="R127" s="70">
        <f t="shared" si="56"/>
        <v>0</v>
      </c>
      <c r="S127" s="70">
        <f t="shared" si="56"/>
        <v>254974.55999999997</v>
      </c>
      <c r="T127" s="70">
        <f t="shared" si="56"/>
        <v>0</v>
      </c>
      <c r="U127" s="70">
        <f t="shared" si="56"/>
        <v>0</v>
      </c>
      <c r="V127" s="70">
        <f t="shared" si="56"/>
        <v>0</v>
      </c>
      <c r="W127" s="70">
        <f t="shared" si="56"/>
        <v>0</v>
      </c>
      <c r="X127" s="70">
        <f t="shared" si="56"/>
        <v>0</v>
      </c>
      <c r="Y127" s="70">
        <f t="shared" si="56"/>
        <v>0</v>
      </c>
      <c r="Z127" s="70">
        <f t="shared" si="56"/>
        <v>0</v>
      </c>
      <c r="AA127" s="70">
        <f t="shared" si="56"/>
        <v>0</v>
      </c>
      <c r="AB127" s="70">
        <f t="shared" si="56"/>
        <v>0</v>
      </c>
      <c r="AC127" s="70">
        <f t="shared" si="56"/>
        <v>292690.00999999995</v>
      </c>
      <c r="AD127" s="70">
        <f>SUM(AD104:AD126)</f>
        <v>3474564.669999999</v>
      </c>
      <c r="AE127" s="70">
        <f t="shared" si="56"/>
        <v>3474564.669999999</v>
      </c>
      <c r="AF127" s="71">
        <f t="shared" si="56"/>
        <v>0</v>
      </c>
      <c r="AG127" s="8"/>
    </row>
    <row r="128" spans="1:34" s="9" customFormat="1" ht="14.25" x14ac:dyDescent="0.2">
      <c r="A128" s="76" t="s">
        <v>34</v>
      </c>
      <c r="B128" s="77">
        <f>B35+B73+B95+B103+B127</f>
        <v>139.97999999999999</v>
      </c>
      <c r="C128" s="77">
        <f>SUM(C35+C73+C95+C103+C127)</f>
        <v>0</v>
      </c>
      <c r="D128" s="77"/>
      <c r="E128" s="77"/>
      <c r="F128" s="73">
        <f t="shared" ref="F128:M128" si="57">SUM(F35+F73+F95+F103+F127)</f>
        <v>9289269.9399999995</v>
      </c>
      <c r="G128" s="73">
        <f t="shared" si="57"/>
        <v>10618</v>
      </c>
      <c r="H128" s="73">
        <f t="shared" si="57"/>
        <v>152549</v>
      </c>
      <c r="I128" s="73">
        <f t="shared" si="57"/>
        <v>397852.79999999993</v>
      </c>
      <c r="J128" s="73">
        <f t="shared" si="57"/>
        <v>4424</v>
      </c>
      <c r="K128" s="73">
        <f t="shared" si="57"/>
        <v>13272</v>
      </c>
      <c r="L128" s="73">
        <f t="shared" si="57"/>
        <v>928926.99399999995</v>
      </c>
      <c r="M128" s="73">
        <f t="shared" si="57"/>
        <v>10796912.734000001</v>
      </c>
      <c r="N128" s="77"/>
      <c r="O128" s="73">
        <f>SUM(O35+O73+O95+O103+O127)</f>
        <v>0</v>
      </c>
      <c r="P128" s="73">
        <f>SUM(P35+P73+P95+P103+P127)</f>
        <v>11271418.119999999</v>
      </c>
      <c r="Q128" s="73">
        <f t="shared" ref="Q128:S128" si="58">SUM(Q35+Q73+Q95+Q103+Q127)</f>
        <v>10618</v>
      </c>
      <c r="R128" s="73">
        <f t="shared" si="58"/>
        <v>152549</v>
      </c>
      <c r="S128" s="73">
        <f t="shared" si="58"/>
        <v>397852.79999999993</v>
      </c>
      <c r="T128" s="73">
        <f t="shared" ref="T128:AF128" si="59">SUM(T35+T73+T95+T103+T127)</f>
        <v>4424</v>
      </c>
      <c r="U128" s="73">
        <f t="shared" si="59"/>
        <v>668680.5</v>
      </c>
      <c r="V128" s="73">
        <f t="shared" si="59"/>
        <v>0</v>
      </c>
      <c r="W128" s="73">
        <f t="shared" si="59"/>
        <v>0</v>
      </c>
      <c r="X128" s="73">
        <f t="shared" si="59"/>
        <v>0</v>
      </c>
      <c r="Y128" s="73">
        <f t="shared" si="59"/>
        <v>0</v>
      </c>
      <c r="Z128" s="73">
        <f t="shared" si="59"/>
        <v>0</v>
      </c>
      <c r="AA128" s="73">
        <f t="shared" si="59"/>
        <v>0</v>
      </c>
      <c r="AB128" s="73">
        <f t="shared" si="59"/>
        <v>13272</v>
      </c>
      <c r="AC128" s="73">
        <f t="shared" si="59"/>
        <v>1127141.8119999999</v>
      </c>
      <c r="AD128" s="73">
        <f t="shared" si="59"/>
        <v>13645956.232000001</v>
      </c>
      <c r="AE128" s="73">
        <f t="shared" si="59"/>
        <v>10796912.734000001</v>
      </c>
      <c r="AF128" s="73">
        <f t="shared" si="59"/>
        <v>2849043.4980000006</v>
      </c>
      <c r="AG128" s="8"/>
    </row>
    <row r="130" spans="1:11" x14ac:dyDescent="0.2">
      <c r="A130" s="21" t="s">
        <v>35</v>
      </c>
      <c r="H130" s="21"/>
      <c r="I130" s="21"/>
      <c r="J130" s="21"/>
      <c r="K130" s="21"/>
    </row>
    <row r="132" spans="1:11" x14ac:dyDescent="0.2">
      <c r="A132" s="78" t="s">
        <v>36</v>
      </c>
    </row>
    <row r="133" spans="1:11" x14ac:dyDescent="0.2">
      <c r="A133" s="78" t="s">
        <v>37</v>
      </c>
    </row>
    <row r="134" spans="1:11" x14ac:dyDescent="0.2">
      <c r="A134" s="78" t="s">
        <v>38</v>
      </c>
    </row>
    <row r="135" spans="1:11" x14ac:dyDescent="0.2">
      <c r="A135" s="78" t="s">
        <v>39</v>
      </c>
    </row>
    <row r="137" spans="1:11" x14ac:dyDescent="0.2">
      <c r="A137" s="80" t="s">
        <v>262</v>
      </c>
      <c r="C137" s="79">
        <f>B43+B44+B45+B46+B78+B79+B84+B85+B101+B102+B105+B110+B113+B114+B118+B121+B126+B107</f>
        <v>23.4</v>
      </c>
    </row>
    <row r="138" spans="1:11" x14ac:dyDescent="0.2">
      <c r="A138" s="19">
        <v>52</v>
      </c>
      <c r="C138" s="79">
        <f>B29+B32+B38+B47+B57+B80+B83+B86+B97+B108</f>
        <v>11</v>
      </c>
    </row>
  </sheetData>
  <mergeCells count="41">
    <mergeCell ref="AF13:AF16"/>
    <mergeCell ref="AD13:AD16"/>
    <mergeCell ref="AE13:AE16"/>
    <mergeCell ref="AB14:AB16"/>
    <mergeCell ref="AC14:AC16"/>
    <mergeCell ref="Z15:Z16"/>
    <mergeCell ref="AA15:AA16"/>
    <mergeCell ref="U15:W15"/>
    <mergeCell ref="S14:S16"/>
    <mergeCell ref="T14:T16"/>
    <mergeCell ref="U14:AA14"/>
    <mergeCell ref="X15:X16"/>
    <mergeCell ref="L14:L16"/>
    <mergeCell ref="Y15:Y16"/>
    <mergeCell ref="P13:P16"/>
    <mergeCell ref="Q13:Q16"/>
    <mergeCell ref="O13:O16"/>
    <mergeCell ref="N13:N16"/>
    <mergeCell ref="R14:R17"/>
    <mergeCell ref="M13:M16"/>
    <mergeCell ref="B2:F3"/>
    <mergeCell ref="I2:M3"/>
    <mergeCell ref="B4:F4"/>
    <mergeCell ref="G6:K8"/>
    <mergeCell ref="F9:J9"/>
    <mergeCell ref="H13:K13"/>
    <mergeCell ref="R13:AB13"/>
    <mergeCell ref="A47:A55"/>
    <mergeCell ref="A28:A31"/>
    <mergeCell ref="F10:K10"/>
    <mergeCell ref="F13:F16"/>
    <mergeCell ref="G13:G16"/>
    <mergeCell ref="H14:H16"/>
    <mergeCell ref="I14:I16"/>
    <mergeCell ref="J14:J16"/>
    <mergeCell ref="K14:K16"/>
    <mergeCell ref="A13:A16"/>
    <mergeCell ref="B13:B16"/>
    <mergeCell ref="C13:C16"/>
    <mergeCell ref="D13:D16"/>
    <mergeCell ref="E13:E16"/>
  </mergeCells>
  <phoneticPr fontId="10" type="noConversion"/>
  <pageMargins left="0.47244094488188981" right="0" top="0.74803149606299213" bottom="0.74803149606299213" header="0.31496062992125984" footer="0.31496062992125984"/>
  <pageSetup paperSize="9" scale="52" fitToWidth="0" orientation="landscape" horizontalDpi="300" verticalDpi="300" r:id="rId1"/>
  <headerFooter alignWithMargins="0"/>
  <colBreaks count="1" manualBreakCount="1">
    <brk id="1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7"/>
  <sheetViews>
    <sheetView topLeftCell="B109" zoomScale="84" zoomScaleNormal="84" workbookViewId="0">
      <selection activeCell="I135" sqref="I135"/>
    </sheetView>
  </sheetViews>
  <sheetFormatPr defaultRowHeight="12.75" x14ac:dyDescent="0.2"/>
  <cols>
    <col min="1" max="1" width="48.140625" style="19" customWidth="1"/>
    <col min="2" max="2" width="7.28515625" style="19" customWidth="1"/>
    <col min="3" max="3" width="10.7109375" style="19" customWidth="1"/>
    <col min="4" max="4" width="9.85546875" style="19" customWidth="1"/>
    <col min="5" max="5" width="12.140625" style="19" customWidth="1"/>
    <col min="6" max="6" width="13.85546875" style="19" customWidth="1"/>
    <col min="7" max="7" width="12.28515625" style="19" customWidth="1"/>
    <col min="8" max="8" width="15" style="19" customWidth="1"/>
    <col min="9" max="9" width="15.140625" style="19" customWidth="1"/>
    <col min="10" max="10" width="10.5703125" style="19" customWidth="1"/>
    <col min="11" max="11" width="11.28515625" style="19" customWidth="1"/>
    <col min="12" max="12" width="12.7109375" style="19" customWidth="1"/>
    <col min="13" max="13" width="14.28515625" style="19" customWidth="1"/>
    <col min="14" max="14" width="9.7109375" style="19" customWidth="1"/>
    <col min="15" max="15" width="10.28515625" style="19" customWidth="1"/>
    <col min="16" max="16" width="11.140625" style="19" customWidth="1"/>
    <col min="17" max="17" width="9.42578125" style="19" customWidth="1"/>
    <col min="18" max="18" width="9.7109375" style="19" customWidth="1"/>
    <col min="19" max="19" width="12.140625" style="19" customWidth="1"/>
    <col min="20" max="20" width="8" style="19" customWidth="1"/>
    <col min="21" max="21" width="8.5703125" style="19" customWidth="1"/>
    <col min="22" max="22" width="8.85546875" style="19" customWidth="1"/>
    <col min="23" max="23" width="7.7109375" style="19" customWidth="1"/>
    <col min="24" max="24" width="0" style="19" hidden="1" customWidth="1"/>
    <col min="25" max="25" width="9.5703125" style="19" hidden="1" customWidth="1"/>
    <col min="26" max="26" width="0" style="19" hidden="1" customWidth="1"/>
    <col min="27" max="27" width="10.5703125" style="19" hidden="1" customWidth="1"/>
    <col min="28" max="28" width="8.7109375" style="19" customWidth="1"/>
    <col min="29" max="29" width="10.5703125" style="19" customWidth="1"/>
    <col min="30" max="30" width="11.5703125" style="19" customWidth="1"/>
    <col min="31" max="31" width="11" style="19" customWidth="1"/>
    <col min="32" max="32" width="10.42578125" style="19" customWidth="1"/>
    <col min="33" max="257" width="9.140625" style="19"/>
    <col min="258" max="258" width="31.42578125" style="19" customWidth="1"/>
    <col min="259" max="260" width="7.85546875" style="19" customWidth="1"/>
    <col min="261" max="261" width="8.5703125" style="19" customWidth="1"/>
    <col min="262" max="262" width="9.5703125" style="19" customWidth="1"/>
    <col min="263" max="263" width="12" style="19" customWidth="1"/>
    <col min="264" max="264" width="10.140625" style="19" customWidth="1"/>
    <col min="265" max="265" width="10.7109375" style="19" customWidth="1"/>
    <col min="266" max="266" width="20.28515625" style="19" customWidth="1"/>
    <col min="267" max="267" width="12.140625" style="19" customWidth="1"/>
    <col min="268" max="268" width="9.140625" style="19"/>
    <col min="269" max="269" width="9.5703125" style="19" customWidth="1"/>
    <col min="270" max="513" width="9.140625" style="19"/>
    <col min="514" max="514" width="31.42578125" style="19" customWidth="1"/>
    <col min="515" max="516" width="7.85546875" style="19" customWidth="1"/>
    <col min="517" max="517" width="8.5703125" style="19" customWidth="1"/>
    <col min="518" max="518" width="9.5703125" style="19" customWidth="1"/>
    <col min="519" max="519" width="12" style="19" customWidth="1"/>
    <col min="520" max="520" width="10.140625" style="19" customWidth="1"/>
    <col min="521" max="521" width="10.7109375" style="19" customWidth="1"/>
    <col min="522" max="522" width="20.28515625" style="19" customWidth="1"/>
    <col min="523" max="523" width="12.140625" style="19" customWidth="1"/>
    <col min="524" max="524" width="9.140625" style="19"/>
    <col min="525" max="525" width="9.5703125" style="19" customWidth="1"/>
    <col min="526" max="769" width="9.140625" style="19"/>
    <col min="770" max="770" width="31.42578125" style="19" customWidth="1"/>
    <col min="771" max="772" width="7.85546875" style="19" customWidth="1"/>
    <col min="773" max="773" width="8.5703125" style="19" customWidth="1"/>
    <col min="774" max="774" width="9.5703125" style="19" customWidth="1"/>
    <col min="775" max="775" width="12" style="19" customWidth="1"/>
    <col min="776" max="776" width="10.140625" style="19" customWidth="1"/>
    <col min="777" max="777" width="10.7109375" style="19" customWidth="1"/>
    <col min="778" max="778" width="20.28515625" style="19" customWidth="1"/>
    <col min="779" max="779" width="12.140625" style="19" customWidth="1"/>
    <col min="780" max="780" width="9.140625" style="19"/>
    <col min="781" max="781" width="9.5703125" style="19" customWidth="1"/>
    <col min="782" max="1025" width="9.140625" style="19"/>
    <col min="1026" max="1026" width="31.42578125" style="19" customWidth="1"/>
    <col min="1027" max="1028" width="7.85546875" style="19" customWidth="1"/>
    <col min="1029" max="1029" width="8.5703125" style="19" customWidth="1"/>
    <col min="1030" max="1030" width="9.5703125" style="19" customWidth="1"/>
    <col min="1031" max="1031" width="12" style="19" customWidth="1"/>
    <col min="1032" max="1032" width="10.140625" style="19" customWidth="1"/>
    <col min="1033" max="1033" width="10.7109375" style="19" customWidth="1"/>
    <col min="1034" max="1034" width="20.28515625" style="19" customWidth="1"/>
    <col min="1035" max="1035" width="12.140625" style="19" customWidth="1"/>
    <col min="1036" max="1036" width="9.140625" style="19"/>
    <col min="1037" max="1037" width="9.5703125" style="19" customWidth="1"/>
    <col min="1038" max="1281" width="9.140625" style="19"/>
    <col min="1282" max="1282" width="31.42578125" style="19" customWidth="1"/>
    <col min="1283" max="1284" width="7.85546875" style="19" customWidth="1"/>
    <col min="1285" max="1285" width="8.5703125" style="19" customWidth="1"/>
    <col min="1286" max="1286" width="9.5703125" style="19" customWidth="1"/>
    <col min="1287" max="1287" width="12" style="19" customWidth="1"/>
    <col min="1288" max="1288" width="10.140625" style="19" customWidth="1"/>
    <col min="1289" max="1289" width="10.7109375" style="19" customWidth="1"/>
    <col min="1290" max="1290" width="20.28515625" style="19" customWidth="1"/>
    <col min="1291" max="1291" width="12.140625" style="19" customWidth="1"/>
    <col min="1292" max="1292" width="9.140625" style="19"/>
    <col min="1293" max="1293" width="9.5703125" style="19" customWidth="1"/>
    <col min="1294" max="1537" width="9.140625" style="19"/>
    <col min="1538" max="1538" width="31.42578125" style="19" customWidth="1"/>
    <col min="1539" max="1540" width="7.85546875" style="19" customWidth="1"/>
    <col min="1541" max="1541" width="8.5703125" style="19" customWidth="1"/>
    <col min="1542" max="1542" width="9.5703125" style="19" customWidth="1"/>
    <col min="1543" max="1543" width="12" style="19" customWidth="1"/>
    <col min="1544" max="1544" width="10.140625" style="19" customWidth="1"/>
    <col min="1545" max="1545" width="10.7109375" style="19" customWidth="1"/>
    <col min="1546" max="1546" width="20.28515625" style="19" customWidth="1"/>
    <col min="1547" max="1547" width="12.140625" style="19" customWidth="1"/>
    <col min="1548" max="1548" width="9.140625" style="19"/>
    <col min="1549" max="1549" width="9.5703125" style="19" customWidth="1"/>
    <col min="1550" max="1793" width="9.140625" style="19"/>
    <col min="1794" max="1794" width="31.42578125" style="19" customWidth="1"/>
    <col min="1795" max="1796" width="7.85546875" style="19" customWidth="1"/>
    <col min="1797" max="1797" width="8.5703125" style="19" customWidth="1"/>
    <col min="1798" max="1798" width="9.5703125" style="19" customWidth="1"/>
    <col min="1799" max="1799" width="12" style="19" customWidth="1"/>
    <col min="1800" max="1800" width="10.140625" style="19" customWidth="1"/>
    <col min="1801" max="1801" width="10.7109375" style="19" customWidth="1"/>
    <col min="1802" max="1802" width="20.28515625" style="19" customWidth="1"/>
    <col min="1803" max="1803" width="12.140625" style="19" customWidth="1"/>
    <col min="1804" max="1804" width="9.140625" style="19"/>
    <col min="1805" max="1805" width="9.5703125" style="19" customWidth="1"/>
    <col min="1806" max="2049" width="9.140625" style="19"/>
    <col min="2050" max="2050" width="31.42578125" style="19" customWidth="1"/>
    <col min="2051" max="2052" width="7.85546875" style="19" customWidth="1"/>
    <col min="2053" max="2053" width="8.5703125" style="19" customWidth="1"/>
    <col min="2054" max="2054" width="9.5703125" style="19" customWidth="1"/>
    <col min="2055" max="2055" width="12" style="19" customWidth="1"/>
    <col min="2056" max="2056" width="10.140625" style="19" customWidth="1"/>
    <col min="2057" max="2057" width="10.7109375" style="19" customWidth="1"/>
    <col min="2058" max="2058" width="20.28515625" style="19" customWidth="1"/>
    <col min="2059" max="2059" width="12.140625" style="19" customWidth="1"/>
    <col min="2060" max="2060" width="9.140625" style="19"/>
    <col min="2061" max="2061" width="9.5703125" style="19" customWidth="1"/>
    <col min="2062" max="2305" width="9.140625" style="19"/>
    <col min="2306" max="2306" width="31.42578125" style="19" customWidth="1"/>
    <col min="2307" max="2308" width="7.85546875" style="19" customWidth="1"/>
    <col min="2309" max="2309" width="8.5703125" style="19" customWidth="1"/>
    <col min="2310" max="2310" width="9.5703125" style="19" customWidth="1"/>
    <col min="2311" max="2311" width="12" style="19" customWidth="1"/>
    <col min="2312" max="2312" width="10.140625" style="19" customWidth="1"/>
    <col min="2313" max="2313" width="10.7109375" style="19" customWidth="1"/>
    <col min="2314" max="2314" width="20.28515625" style="19" customWidth="1"/>
    <col min="2315" max="2315" width="12.140625" style="19" customWidth="1"/>
    <col min="2316" max="2316" width="9.140625" style="19"/>
    <col min="2317" max="2317" width="9.5703125" style="19" customWidth="1"/>
    <col min="2318" max="2561" width="9.140625" style="19"/>
    <col min="2562" max="2562" width="31.42578125" style="19" customWidth="1"/>
    <col min="2563" max="2564" width="7.85546875" style="19" customWidth="1"/>
    <col min="2565" max="2565" width="8.5703125" style="19" customWidth="1"/>
    <col min="2566" max="2566" width="9.5703125" style="19" customWidth="1"/>
    <col min="2567" max="2567" width="12" style="19" customWidth="1"/>
    <col min="2568" max="2568" width="10.140625" style="19" customWidth="1"/>
    <col min="2569" max="2569" width="10.7109375" style="19" customWidth="1"/>
    <col min="2570" max="2570" width="20.28515625" style="19" customWidth="1"/>
    <col min="2571" max="2571" width="12.140625" style="19" customWidth="1"/>
    <col min="2572" max="2572" width="9.140625" style="19"/>
    <col min="2573" max="2573" width="9.5703125" style="19" customWidth="1"/>
    <col min="2574" max="2817" width="9.140625" style="19"/>
    <col min="2818" max="2818" width="31.42578125" style="19" customWidth="1"/>
    <col min="2819" max="2820" width="7.85546875" style="19" customWidth="1"/>
    <col min="2821" max="2821" width="8.5703125" style="19" customWidth="1"/>
    <col min="2822" max="2822" width="9.5703125" style="19" customWidth="1"/>
    <col min="2823" max="2823" width="12" style="19" customWidth="1"/>
    <col min="2824" max="2824" width="10.140625" style="19" customWidth="1"/>
    <col min="2825" max="2825" width="10.7109375" style="19" customWidth="1"/>
    <col min="2826" max="2826" width="20.28515625" style="19" customWidth="1"/>
    <col min="2827" max="2827" width="12.140625" style="19" customWidth="1"/>
    <col min="2828" max="2828" width="9.140625" style="19"/>
    <col min="2829" max="2829" width="9.5703125" style="19" customWidth="1"/>
    <col min="2830" max="3073" width="9.140625" style="19"/>
    <col min="3074" max="3074" width="31.42578125" style="19" customWidth="1"/>
    <col min="3075" max="3076" width="7.85546875" style="19" customWidth="1"/>
    <col min="3077" max="3077" width="8.5703125" style="19" customWidth="1"/>
    <col min="3078" max="3078" width="9.5703125" style="19" customWidth="1"/>
    <col min="3079" max="3079" width="12" style="19" customWidth="1"/>
    <col min="3080" max="3080" width="10.140625" style="19" customWidth="1"/>
    <col min="3081" max="3081" width="10.7109375" style="19" customWidth="1"/>
    <col min="3082" max="3082" width="20.28515625" style="19" customWidth="1"/>
    <col min="3083" max="3083" width="12.140625" style="19" customWidth="1"/>
    <col min="3084" max="3084" width="9.140625" style="19"/>
    <col min="3085" max="3085" width="9.5703125" style="19" customWidth="1"/>
    <col min="3086" max="3329" width="9.140625" style="19"/>
    <col min="3330" max="3330" width="31.42578125" style="19" customWidth="1"/>
    <col min="3331" max="3332" width="7.85546875" style="19" customWidth="1"/>
    <col min="3333" max="3333" width="8.5703125" style="19" customWidth="1"/>
    <col min="3334" max="3334" width="9.5703125" style="19" customWidth="1"/>
    <col min="3335" max="3335" width="12" style="19" customWidth="1"/>
    <col min="3336" max="3336" width="10.140625" style="19" customWidth="1"/>
    <col min="3337" max="3337" width="10.7109375" style="19" customWidth="1"/>
    <col min="3338" max="3338" width="20.28515625" style="19" customWidth="1"/>
    <col min="3339" max="3339" width="12.140625" style="19" customWidth="1"/>
    <col min="3340" max="3340" width="9.140625" style="19"/>
    <col min="3341" max="3341" width="9.5703125" style="19" customWidth="1"/>
    <col min="3342" max="3585" width="9.140625" style="19"/>
    <col min="3586" max="3586" width="31.42578125" style="19" customWidth="1"/>
    <col min="3587" max="3588" width="7.85546875" style="19" customWidth="1"/>
    <col min="3589" max="3589" width="8.5703125" style="19" customWidth="1"/>
    <col min="3590" max="3590" width="9.5703125" style="19" customWidth="1"/>
    <col min="3591" max="3591" width="12" style="19" customWidth="1"/>
    <col min="3592" max="3592" width="10.140625" style="19" customWidth="1"/>
    <col min="3593" max="3593" width="10.7109375" style="19" customWidth="1"/>
    <col min="3594" max="3594" width="20.28515625" style="19" customWidth="1"/>
    <col min="3595" max="3595" width="12.140625" style="19" customWidth="1"/>
    <col min="3596" max="3596" width="9.140625" style="19"/>
    <col min="3597" max="3597" width="9.5703125" style="19" customWidth="1"/>
    <col min="3598" max="3841" width="9.140625" style="19"/>
    <col min="3842" max="3842" width="31.42578125" style="19" customWidth="1"/>
    <col min="3843" max="3844" width="7.85546875" style="19" customWidth="1"/>
    <col min="3845" max="3845" width="8.5703125" style="19" customWidth="1"/>
    <col min="3846" max="3846" width="9.5703125" style="19" customWidth="1"/>
    <col min="3847" max="3847" width="12" style="19" customWidth="1"/>
    <col min="3848" max="3848" width="10.140625" style="19" customWidth="1"/>
    <col min="3849" max="3849" width="10.7109375" style="19" customWidth="1"/>
    <col min="3850" max="3850" width="20.28515625" style="19" customWidth="1"/>
    <col min="3851" max="3851" width="12.140625" style="19" customWidth="1"/>
    <col min="3852" max="3852" width="9.140625" style="19"/>
    <col min="3853" max="3853" width="9.5703125" style="19" customWidth="1"/>
    <col min="3854" max="4097" width="9.140625" style="19"/>
    <col min="4098" max="4098" width="31.42578125" style="19" customWidth="1"/>
    <col min="4099" max="4100" width="7.85546875" style="19" customWidth="1"/>
    <col min="4101" max="4101" width="8.5703125" style="19" customWidth="1"/>
    <col min="4102" max="4102" width="9.5703125" style="19" customWidth="1"/>
    <col min="4103" max="4103" width="12" style="19" customWidth="1"/>
    <col min="4104" max="4104" width="10.140625" style="19" customWidth="1"/>
    <col min="4105" max="4105" width="10.7109375" style="19" customWidth="1"/>
    <col min="4106" max="4106" width="20.28515625" style="19" customWidth="1"/>
    <col min="4107" max="4107" width="12.140625" style="19" customWidth="1"/>
    <col min="4108" max="4108" width="9.140625" style="19"/>
    <col min="4109" max="4109" width="9.5703125" style="19" customWidth="1"/>
    <col min="4110" max="4353" width="9.140625" style="19"/>
    <col min="4354" max="4354" width="31.42578125" style="19" customWidth="1"/>
    <col min="4355" max="4356" width="7.85546875" style="19" customWidth="1"/>
    <col min="4357" max="4357" width="8.5703125" style="19" customWidth="1"/>
    <col min="4358" max="4358" width="9.5703125" style="19" customWidth="1"/>
    <col min="4359" max="4359" width="12" style="19" customWidth="1"/>
    <col min="4360" max="4360" width="10.140625" style="19" customWidth="1"/>
    <col min="4361" max="4361" width="10.7109375" style="19" customWidth="1"/>
    <col min="4362" max="4362" width="20.28515625" style="19" customWidth="1"/>
    <col min="4363" max="4363" width="12.140625" style="19" customWidth="1"/>
    <col min="4364" max="4364" width="9.140625" style="19"/>
    <col min="4365" max="4365" width="9.5703125" style="19" customWidth="1"/>
    <col min="4366" max="4609" width="9.140625" style="19"/>
    <col min="4610" max="4610" width="31.42578125" style="19" customWidth="1"/>
    <col min="4611" max="4612" width="7.85546875" style="19" customWidth="1"/>
    <col min="4613" max="4613" width="8.5703125" style="19" customWidth="1"/>
    <col min="4614" max="4614" width="9.5703125" style="19" customWidth="1"/>
    <col min="4615" max="4615" width="12" style="19" customWidth="1"/>
    <col min="4616" max="4616" width="10.140625" style="19" customWidth="1"/>
    <col min="4617" max="4617" width="10.7109375" style="19" customWidth="1"/>
    <col min="4618" max="4618" width="20.28515625" style="19" customWidth="1"/>
    <col min="4619" max="4619" width="12.140625" style="19" customWidth="1"/>
    <col min="4620" max="4620" width="9.140625" style="19"/>
    <col min="4621" max="4621" width="9.5703125" style="19" customWidth="1"/>
    <col min="4622" max="4865" width="9.140625" style="19"/>
    <col min="4866" max="4866" width="31.42578125" style="19" customWidth="1"/>
    <col min="4867" max="4868" width="7.85546875" style="19" customWidth="1"/>
    <col min="4869" max="4869" width="8.5703125" style="19" customWidth="1"/>
    <col min="4870" max="4870" width="9.5703125" style="19" customWidth="1"/>
    <col min="4871" max="4871" width="12" style="19" customWidth="1"/>
    <col min="4872" max="4872" width="10.140625" style="19" customWidth="1"/>
    <col min="4873" max="4873" width="10.7109375" style="19" customWidth="1"/>
    <col min="4874" max="4874" width="20.28515625" style="19" customWidth="1"/>
    <col min="4875" max="4875" width="12.140625" style="19" customWidth="1"/>
    <col min="4876" max="4876" width="9.140625" style="19"/>
    <col min="4877" max="4877" width="9.5703125" style="19" customWidth="1"/>
    <col min="4878" max="5121" width="9.140625" style="19"/>
    <col min="5122" max="5122" width="31.42578125" style="19" customWidth="1"/>
    <col min="5123" max="5124" width="7.85546875" style="19" customWidth="1"/>
    <col min="5125" max="5125" width="8.5703125" style="19" customWidth="1"/>
    <col min="5126" max="5126" width="9.5703125" style="19" customWidth="1"/>
    <col min="5127" max="5127" width="12" style="19" customWidth="1"/>
    <col min="5128" max="5128" width="10.140625" style="19" customWidth="1"/>
    <col min="5129" max="5129" width="10.7109375" style="19" customWidth="1"/>
    <col min="5130" max="5130" width="20.28515625" style="19" customWidth="1"/>
    <col min="5131" max="5131" width="12.140625" style="19" customWidth="1"/>
    <col min="5132" max="5132" width="9.140625" style="19"/>
    <col min="5133" max="5133" width="9.5703125" style="19" customWidth="1"/>
    <col min="5134" max="5377" width="9.140625" style="19"/>
    <col min="5378" max="5378" width="31.42578125" style="19" customWidth="1"/>
    <col min="5379" max="5380" width="7.85546875" style="19" customWidth="1"/>
    <col min="5381" max="5381" width="8.5703125" style="19" customWidth="1"/>
    <col min="5382" max="5382" width="9.5703125" style="19" customWidth="1"/>
    <col min="5383" max="5383" width="12" style="19" customWidth="1"/>
    <col min="5384" max="5384" width="10.140625" style="19" customWidth="1"/>
    <col min="5385" max="5385" width="10.7109375" style="19" customWidth="1"/>
    <col min="5386" max="5386" width="20.28515625" style="19" customWidth="1"/>
    <col min="5387" max="5387" width="12.140625" style="19" customWidth="1"/>
    <col min="5388" max="5388" width="9.140625" style="19"/>
    <col min="5389" max="5389" width="9.5703125" style="19" customWidth="1"/>
    <col min="5390" max="5633" width="9.140625" style="19"/>
    <col min="5634" max="5634" width="31.42578125" style="19" customWidth="1"/>
    <col min="5635" max="5636" width="7.85546875" style="19" customWidth="1"/>
    <col min="5637" max="5637" width="8.5703125" style="19" customWidth="1"/>
    <col min="5638" max="5638" width="9.5703125" style="19" customWidth="1"/>
    <col min="5639" max="5639" width="12" style="19" customWidth="1"/>
    <col min="5640" max="5640" width="10.140625" style="19" customWidth="1"/>
    <col min="5641" max="5641" width="10.7109375" style="19" customWidth="1"/>
    <col min="5642" max="5642" width="20.28515625" style="19" customWidth="1"/>
    <col min="5643" max="5643" width="12.140625" style="19" customWidth="1"/>
    <col min="5644" max="5644" width="9.140625" style="19"/>
    <col min="5645" max="5645" width="9.5703125" style="19" customWidth="1"/>
    <col min="5646" max="5889" width="9.140625" style="19"/>
    <col min="5890" max="5890" width="31.42578125" style="19" customWidth="1"/>
    <col min="5891" max="5892" width="7.85546875" style="19" customWidth="1"/>
    <col min="5893" max="5893" width="8.5703125" style="19" customWidth="1"/>
    <col min="5894" max="5894" width="9.5703125" style="19" customWidth="1"/>
    <col min="5895" max="5895" width="12" style="19" customWidth="1"/>
    <col min="5896" max="5896" width="10.140625" style="19" customWidth="1"/>
    <col min="5897" max="5897" width="10.7109375" style="19" customWidth="1"/>
    <col min="5898" max="5898" width="20.28515625" style="19" customWidth="1"/>
    <col min="5899" max="5899" width="12.140625" style="19" customWidth="1"/>
    <col min="5900" max="5900" width="9.140625" style="19"/>
    <col min="5901" max="5901" width="9.5703125" style="19" customWidth="1"/>
    <col min="5902" max="6145" width="9.140625" style="19"/>
    <col min="6146" max="6146" width="31.42578125" style="19" customWidth="1"/>
    <col min="6147" max="6148" width="7.85546875" style="19" customWidth="1"/>
    <col min="6149" max="6149" width="8.5703125" style="19" customWidth="1"/>
    <col min="6150" max="6150" width="9.5703125" style="19" customWidth="1"/>
    <col min="6151" max="6151" width="12" style="19" customWidth="1"/>
    <col min="6152" max="6152" width="10.140625" style="19" customWidth="1"/>
    <col min="6153" max="6153" width="10.7109375" style="19" customWidth="1"/>
    <col min="6154" max="6154" width="20.28515625" style="19" customWidth="1"/>
    <col min="6155" max="6155" width="12.140625" style="19" customWidth="1"/>
    <col min="6156" max="6156" width="9.140625" style="19"/>
    <col min="6157" max="6157" width="9.5703125" style="19" customWidth="1"/>
    <col min="6158" max="6401" width="9.140625" style="19"/>
    <col min="6402" max="6402" width="31.42578125" style="19" customWidth="1"/>
    <col min="6403" max="6404" width="7.85546875" style="19" customWidth="1"/>
    <col min="6405" max="6405" width="8.5703125" style="19" customWidth="1"/>
    <col min="6406" max="6406" width="9.5703125" style="19" customWidth="1"/>
    <col min="6407" max="6407" width="12" style="19" customWidth="1"/>
    <col min="6408" max="6408" width="10.140625" style="19" customWidth="1"/>
    <col min="6409" max="6409" width="10.7109375" style="19" customWidth="1"/>
    <col min="6410" max="6410" width="20.28515625" style="19" customWidth="1"/>
    <col min="6411" max="6411" width="12.140625" style="19" customWidth="1"/>
    <col min="6412" max="6412" width="9.140625" style="19"/>
    <col min="6413" max="6413" width="9.5703125" style="19" customWidth="1"/>
    <col min="6414" max="6657" width="9.140625" style="19"/>
    <col min="6658" max="6658" width="31.42578125" style="19" customWidth="1"/>
    <col min="6659" max="6660" width="7.85546875" style="19" customWidth="1"/>
    <col min="6661" max="6661" width="8.5703125" style="19" customWidth="1"/>
    <col min="6662" max="6662" width="9.5703125" style="19" customWidth="1"/>
    <col min="6663" max="6663" width="12" style="19" customWidth="1"/>
    <col min="6664" max="6664" width="10.140625" style="19" customWidth="1"/>
    <col min="6665" max="6665" width="10.7109375" style="19" customWidth="1"/>
    <col min="6666" max="6666" width="20.28515625" style="19" customWidth="1"/>
    <col min="6667" max="6667" width="12.140625" style="19" customWidth="1"/>
    <col min="6668" max="6668" width="9.140625" style="19"/>
    <col min="6669" max="6669" width="9.5703125" style="19" customWidth="1"/>
    <col min="6670" max="6913" width="9.140625" style="19"/>
    <col min="6914" max="6914" width="31.42578125" style="19" customWidth="1"/>
    <col min="6915" max="6916" width="7.85546875" style="19" customWidth="1"/>
    <col min="6917" max="6917" width="8.5703125" style="19" customWidth="1"/>
    <col min="6918" max="6918" width="9.5703125" style="19" customWidth="1"/>
    <col min="6919" max="6919" width="12" style="19" customWidth="1"/>
    <col min="6920" max="6920" width="10.140625" style="19" customWidth="1"/>
    <col min="6921" max="6921" width="10.7109375" style="19" customWidth="1"/>
    <col min="6922" max="6922" width="20.28515625" style="19" customWidth="1"/>
    <col min="6923" max="6923" width="12.140625" style="19" customWidth="1"/>
    <col min="6924" max="6924" width="9.140625" style="19"/>
    <col min="6925" max="6925" width="9.5703125" style="19" customWidth="1"/>
    <col min="6926" max="7169" width="9.140625" style="19"/>
    <col min="7170" max="7170" width="31.42578125" style="19" customWidth="1"/>
    <col min="7171" max="7172" width="7.85546875" style="19" customWidth="1"/>
    <col min="7173" max="7173" width="8.5703125" style="19" customWidth="1"/>
    <col min="7174" max="7174" width="9.5703125" style="19" customWidth="1"/>
    <col min="7175" max="7175" width="12" style="19" customWidth="1"/>
    <col min="7176" max="7176" width="10.140625" style="19" customWidth="1"/>
    <col min="7177" max="7177" width="10.7109375" style="19" customWidth="1"/>
    <col min="7178" max="7178" width="20.28515625" style="19" customWidth="1"/>
    <col min="7179" max="7179" width="12.140625" style="19" customWidth="1"/>
    <col min="7180" max="7180" width="9.140625" style="19"/>
    <col min="7181" max="7181" width="9.5703125" style="19" customWidth="1"/>
    <col min="7182" max="7425" width="9.140625" style="19"/>
    <col min="7426" max="7426" width="31.42578125" style="19" customWidth="1"/>
    <col min="7427" max="7428" width="7.85546875" style="19" customWidth="1"/>
    <col min="7429" max="7429" width="8.5703125" style="19" customWidth="1"/>
    <col min="7430" max="7430" width="9.5703125" style="19" customWidth="1"/>
    <col min="7431" max="7431" width="12" style="19" customWidth="1"/>
    <col min="7432" max="7432" width="10.140625" style="19" customWidth="1"/>
    <col min="7433" max="7433" width="10.7109375" style="19" customWidth="1"/>
    <col min="7434" max="7434" width="20.28515625" style="19" customWidth="1"/>
    <col min="7435" max="7435" width="12.140625" style="19" customWidth="1"/>
    <col min="7436" max="7436" width="9.140625" style="19"/>
    <col min="7437" max="7437" width="9.5703125" style="19" customWidth="1"/>
    <col min="7438" max="7681" width="9.140625" style="19"/>
    <col min="7682" max="7682" width="31.42578125" style="19" customWidth="1"/>
    <col min="7683" max="7684" width="7.85546875" style="19" customWidth="1"/>
    <col min="7685" max="7685" width="8.5703125" style="19" customWidth="1"/>
    <col min="7686" max="7686" width="9.5703125" style="19" customWidth="1"/>
    <col min="7687" max="7687" width="12" style="19" customWidth="1"/>
    <col min="7688" max="7688" width="10.140625" style="19" customWidth="1"/>
    <col min="7689" max="7689" width="10.7109375" style="19" customWidth="1"/>
    <col min="7690" max="7690" width="20.28515625" style="19" customWidth="1"/>
    <col min="7691" max="7691" width="12.140625" style="19" customWidth="1"/>
    <col min="7692" max="7692" width="9.140625" style="19"/>
    <col min="7693" max="7693" width="9.5703125" style="19" customWidth="1"/>
    <col min="7694" max="7937" width="9.140625" style="19"/>
    <col min="7938" max="7938" width="31.42578125" style="19" customWidth="1"/>
    <col min="7939" max="7940" width="7.85546875" style="19" customWidth="1"/>
    <col min="7941" max="7941" width="8.5703125" style="19" customWidth="1"/>
    <col min="7942" max="7942" width="9.5703125" style="19" customWidth="1"/>
    <col min="7943" max="7943" width="12" style="19" customWidth="1"/>
    <col min="7944" max="7944" width="10.140625" style="19" customWidth="1"/>
    <col min="7945" max="7945" width="10.7109375" style="19" customWidth="1"/>
    <col min="7946" max="7946" width="20.28515625" style="19" customWidth="1"/>
    <col min="7947" max="7947" width="12.140625" style="19" customWidth="1"/>
    <col min="7948" max="7948" width="9.140625" style="19"/>
    <col min="7949" max="7949" width="9.5703125" style="19" customWidth="1"/>
    <col min="7950" max="8193" width="9.140625" style="19"/>
    <col min="8194" max="8194" width="31.42578125" style="19" customWidth="1"/>
    <col min="8195" max="8196" width="7.85546875" style="19" customWidth="1"/>
    <col min="8197" max="8197" width="8.5703125" style="19" customWidth="1"/>
    <col min="8198" max="8198" width="9.5703125" style="19" customWidth="1"/>
    <col min="8199" max="8199" width="12" style="19" customWidth="1"/>
    <col min="8200" max="8200" width="10.140625" style="19" customWidth="1"/>
    <col min="8201" max="8201" width="10.7109375" style="19" customWidth="1"/>
    <col min="8202" max="8202" width="20.28515625" style="19" customWidth="1"/>
    <col min="8203" max="8203" width="12.140625" style="19" customWidth="1"/>
    <col min="8204" max="8204" width="9.140625" style="19"/>
    <col min="8205" max="8205" width="9.5703125" style="19" customWidth="1"/>
    <col min="8206" max="8449" width="9.140625" style="19"/>
    <col min="8450" max="8450" width="31.42578125" style="19" customWidth="1"/>
    <col min="8451" max="8452" width="7.85546875" style="19" customWidth="1"/>
    <col min="8453" max="8453" width="8.5703125" style="19" customWidth="1"/>
    <col min="8454" max="8454" width="9.5703125" style="19" customWidth="1"/>
    <col min="8455" max="8455" width="12" style="19" customWidth="1"/>
    <col min="8456" max="8456" width="10.140625" style="19" customWidth="1"/>
    <col min="8457" max="8457" width="10.7109375" style="19" customWidth="1"/>
    <col min="8458" max="8458" width="20.28515625" style="19" customWidth="1"/>
    <col min="8459" max="8459" width="12.140625" style="19" customWidth="1"/>
    <col min="8460" max="8460" width="9.140625" style="19"/>
    <col min="8461" max="8461" width="9.5703125" style="19" customWidth="1"/>
    <col min="8462" max="8705" width="9.140625" style="19"/>
    <col min="8706" max="8706" width="31.42578125" style="19" customWidth="1"/>
    <col min="8707" max="8708" width="7.85546875" style="19" customWidth="1"/>
    <col min="8709" max="8709" width="8.5703125" style="19" customWidth="1"/>
    <col min="8710" max="8710" width="9.5703125" style="19" customWidth="1"/>
    <col min="8711" max="8711" width="12" style="19" customWidth="1"/>
    <col min="8712" max="8712" width="10.140625" style="19" customWidth="1"/>
    <col min="8713" max="8713" width="10.7109375" style="19" customWidth="1"/>
    <col min="8714" max="8714" width="20.28515625" style="19" customWidth="1"/>
    <col min="8715" max="8715" width="12.140625" style="19" customWidth="1"/>
    <col min="8716" max="8716" width="9.140625" style="19"/>
    <col min="8717" max="8717" width="9.5703125" style="19" customWidth="1"/>
    <col min="8718" max="8961" width="9.140625" style="19"/>
    <col min="8962" max="8962" width="31.42578125" style="19" customWidth="1"/>
    <col min="8963" max="8964" width="7.85546875" style="19" customWidth="1"/>
    <col min="8965" max="8965" width="8.5703125" style="19" customWidth="1"/>
    <col min="8966" max="8966" width="9.5703125" style="19" customWidth="1"/>
    <col min="8967" max="8967" width="12" style="19" customWidth="1"/>
    <col min="8968" max="8968" width="10.140625" style="19" customWidth="1"/>
    <col min="8969" max="8969" width="10.7109375" style="19" customWidth="1"/>
    <col min="8970" max="8970" width="20.28515625" style="19" customWidth="1"/>
    <col min="8971" max="8971" width="12.140625" style="19" customWidth="1"/>
    <col min="8972" max="8972" width="9.140625" style="19"/>
    <col min="8973" max="8973" width="9.5703125" style="19" customWidth="1"/>
    <col min="8974" max="9217" width="9.140625" style="19"/>
    <col min="9218" max="9218" width="31.42578125" style="19" customWidth="1"/>
    <col min="9219" max="9220" width="7.85546875" style="19" customWidth="1"/>
    <col min="9221" max="9221" width="8.5703125" style="19" customWidth="1"/>
    <col min="9222" max="9222" width="9.5703125" style="19" customWidth="1"/>
    <col min="9223" max="9223" width="12" style="19" customWidth="1"/>
    <col min="9224" max="9224" width="10.140625" style="19" customWidth="1"/>
    <col min="9225" max="9225" width="10.7109375" style="19" customWidth="1"/>
    <col min="9226" max="9226" width="20.28515625" style="19" customWidth="1"/>
    <col min="9227" max="9227" width="12.140625" style="19" customWidth="1"/>
    <col min="9228" max="9228" width="9.140625" style="19"/>
    <col min="9229" max="9229" width="9.5703125" style="19" customWidth="1"/>
    <col min="9230" max="9473" width="9.140625" style="19"/>
    <col min="9474" max="9474" width="31.42578125" style="19" customWidth="1"/>
    <col min="9475" max="9476" width="7.85546875" style="19" customWidth="1"/>
    <col min="9477" max="9477" width="8.5703125" style="19" customWidth="1"/>
    <col min="9478" max="9478" width="9.5703125" style="19" customWidth="1"/>
    <col min="9479" max="9479" width="12" style="19" customWidth="1"/>
    <col min="9480" max="9480" width="10.140625" style="19" customWidth="1"/>
    <col min="9481" max="9481" width="10.7109375" style="19" customWidth="1"/>
    <col min="9482" max="9482" width="20.28515625" style="19" customWidth="1"/>
    <col min="9483" max="9483" width="12.140625" style="19" customWidth="1"/>
    <col min="9484" max="9484" width="9.140625" style="19"/>
    <col min="9485" max="9485" width="9.5703125" style="19" customWidth="1"/>
    <col min="9486" max="9729" width="9.140625" style="19"/>
    <col min="9730" max="9730" width="31.42578125" style="19" customWidth="1"/>
    <col min="9731" max="9732" width="7.85546875" style="19" customWidth="1"/>
    <col min="9733" max="9733" width="8.5703125" style="19" customWidth="1"/>
    <col min="9734" max="9734" width="9.5703125" style="19" customWidth="1"/>
    <col min="9735" max="9735" width="12" style="19" customWidth="1"/>
    <col min="9736" max="9736" width="10.140625" style="19" customWidth="1"/>
    <col min="9737" max="9737" width="10.7109375" style="19" customWidth="1"/>
    <col min="9738" max="9738" width="20.28515625" style="19" customWidth="1"/>
    <col min="9739" max="9739" width="12.140625" style="19" customWidth="1"/>
    <col min="9740" max="9740" width="9.140625" style="19"/>
    <col min="9741" max="9741" width="9.5703125" style="19" customWidth="1"/>
    <col min="9742" max="9985" width="9.140625" style="19"/>
    <col min="9986" max="9986" width="31.42578125" style="19" customWidth="1"/>
    <col min="9987" max="9988" width="7.85546875" style="19" customWidth="1"/>
    <col min="9989" max="9989" width="8.5703125" style="19" customWidth="1"/>
    <col min="9990" max="9990" width="9.5703125" style="19" customWidth="1"/>
    <col min="9991" max="9991" width="12" style="19" customWidth="1"/>
    <col min="9992" max="9992" width="10.140625" style="19" customWidth="1"/>
    <col min="9993" max="9993" width="10.7109375" style="19" customWidth="1"/>
    <col min="9994" max="9994" width="20.28515625" style="19" customWidth="1"/>
    <col min="9995" max="9995" width="12.140625" style="19" customWidth="1"/>
    <col min="9996" max="9996" width="9.140625" style="19"/>
    <col min="9997" max="9997" width="9.5703125" style="19" customWidth="1"/>
    <col min="9998" max="10241" width="9.140625" style="19"/>
    <col min="10242" max="10242" width="31.42578125" style="19" customWidth="1"/>
    <col min="10243" max="10244" width="7.85546875" style="19" customWidth="1"/>
    <col min="10245" max="10245" width="8.5703125" style="19" customWidth="1"/>
    <col min="10246" max="10246" width="9.5703125" style="19" customWidth="1"/>
    <col min="10247" max="10247" width="12" style="19" customWidth="1"/>
    <col min="10248" max="10248" width="10.140625" style="19" customWidth="1"/>
    <col min="10249" max="10249" width="10.7109375" style="19" customWidth="1"/>
    <col min="10250" max="10250" width="20.28515625" style="19" customWidth="1"/>
    <col min="10251" max="10251" width="12.140625" style="19" customWidth="1"/>
    <col min="10252" max="10252" width="9.140625" style="19"/>
    <col min="10253" max="10253" width="9.5703125" style="19" customWidth="1"/>
    <col min="10254" max="10497" width="9.140625" style="19"/>
    <col min="10498" max="10498" width="31.42578125" style="19" customWidth="1"/>
    <col min="10499" max="10500" width="7.85546875" style="19" customWidth="1"/>
    <col min="10501" max="10501" width="8.5703125" style="19" customWidth="1"/>
    <col min="10502" max="10502" width="9.5703125" style="19" customWidth="1"/>
    <col min="10503" max="10503" width="12" style="19" customWidth="1"/>
    <col min="10504" max="10504" width="10.140625" style="19" customWidth="1"/>
    <col min="10505" max="10505" width="10.7109375" style="19" customWidth="1"/>
    <col min="10506" max="10506" width="20.28515625" style="19" customWidth="1"/>
    <col min="10507" max="10507" width="12.140625" style="19" customWidth="1"/>
    <col min="10508" max="10508" width="9.140625" style="19"/>
    <col min="10509" max="10509" width="9.5703125" style="19" customWidth="1"/>
    <col min="10510" max="10753" width="9.140625" style="19"/>
    <col min="10754" max="10754" width="31.42578125" style="19" customWidth="1"/>
    <col min="10755" max="10756" width="7.85546875" style="19" customWidth="1"/>
    <col min="10757" max="10757" width="8.5703125" style="19" customWidth="1"/>
    <col min="10758" max="10758" width="9.5703125" style="19" customWidth="1"/>
    <col min="10759" max="10759" width="12" style="19" customWidth="1"/>
    <col min="10760" max="10760" width="10.140625" style="19" customWidth="1"/>
    <col min="10761" max="10761" width="10.7109375" style="19" customWidth="1"/>
    <col min="10762" max="10762" width="20.28515625" style="19" customWidth="1"/>
    <col min="10763" max="10763" width="12.140625" style="19" customWidth="1"/>
    <col min="10764" max="10764" width="9.140625" style="19"/>
    <col min="10765" max="10765" width="9.5703125" style="19" customWidth="1"/>
    <col min="10766" max="11009" width="9.140625" style="19"/>
    <col min="11010" max="11010" width="31.42578125" style="19" customWidth="1"/>
    <col min="11011" max="11012" width="7.85546875" style="19" customWidth="1"/>
    <col min="11013" max="11013" width="8.5703125" style="19" customWidth="1"/>
    <col min="11014" max="11014" width="9.5703125" style="19" customWidth="1"/>
    <col min="11015" max="11015" width="12" style="19" customWidth="1"/>
    <col min="11016" max="11016" width="10.140625" style="19" customWidth="1"/>
    <col min="11017" max="11017" width="10.7109375" style="19" customWidth="1"/>
    <col min="11018" max="11018" width="20.28515625" style="19" customWidth="1"/>
    <col min="11019" max="11019" width="12.140625" style="19" customWidth="1"/>
    <col min="11020" max="11020" width="9.140625" style="19"/>
    <col min="11021" max="11021" width="9.5703125" style="19" customWidth="1"/>
    <col min="11022" max="11265" width="9.140625" style="19"/>
    <col min="11266" max="11266" width="31.42578125" style="19" customWidth="1"/>
    <col min="11267" max="11268" width="7.85546875" style="19" customWidth="1"/>
    <col min="11269" max="11269" width="8.5703125" style="19" customWidth="1"/>
    <col min="11270" max="11270" width="9.5703125" style="19" customWidth="1"/>
    <col min="11271" max="11271" width="12" style="19" customWidth="1"/>
    <col min="11272" max="11272" width="10.140625" style="19" customWidth="1"/>
    <col min="11273" max="11273" width="10.7109375" style="19" customWidth="1"/>
    <col min="11274" max="11274" width="20.28515625" style="19" customWidth="1"/>
    <col min="11275" max="11275" width="12.140625" style="19" customWidth="1"/>
    <col min="11276" max="11276" width="9.140625" style="19"/>
    <col min="11277" max="11277" width="9.5703125" style="19" customWidth="1"/>
    <col min="11278" max="11521" width="9.140625" style="19"/>
    <col min="11522" max="11522" width="31.42578125" style="19" customWidth="1"/>
    <col min="11523" max="11524" width="7.85546875" style="19" customWidth="1"/>
    <col min="11525" max="11525" width="8.5703125" style="19" customWidth="1"/>
    <col min="11526" max="11526" width="9.5703125" style="19" customWidth="1"/>
    <col min="11527" max="11527" width="12" style="19" customWidth="1"/>
    <col min="11528" max="11528" width="10.140625" style="19" customWidth="1"/>
    <col min="11529" max="11529" width="10.7109375" style="19" customWidth="1"/>
    <col min="11530" max="11530" width="20.28515625" style="19" customWidth="1"/>
    <col min="11531" max="11531" width="12.140625" style="19" customWidth="1"/>
    <col min="11532" max="11532" width="9.140625" style="19"/>
    <col min="11533" max="11533" width="9.5703125" style="19" customWidth="1"/>
    <col min="11534" max="11777" width="9.140625" style="19"/>
    <col min="11778" max="11778" width="31.42578125" style="19" customWidth="1"/>
    <col min="11779" max="11780" width="7.85546875" style="19" customWidth="1"/>
    <col min="11781" max="11781" width="8.5703125" style="19" customWidth="1"/>
    <col min="11782" max="11782" width="9.5703125" style="19" customWidth="1"/>
    <col min="11783" max="11783" width="12" style="19" customWidth="1"/>
    <col min="11784" max="11784" width="10.140625" style="19" customWidth="1"/>
    <col min="11785" max="11785" width="10.7109375" style="19" customWidth="1"/>
    <col min="11786" max="11786" width="20.28515625" style="19" customWidth="1"/>
    <col min="11787" max="11787" width="12.140625" style="19" customWidth="1"/>
    <col min="11788" max="11788" width="9.140625" style="19"/>
    <col min="11789" max="11789" width="9.5703125" style="19" customWidth="1"/>
    <col min="11790" max="12033" width="9.140625" style="19"/>
    <col min="12034" max="12034" width="31.42578125" style="19" customWidth="1"/>
    <col min="12035" max="12036" width="7.85546875" style="19" customWidth="1"/>
    <col min="12037" max="12037" width="8.5703125" style="19" customWidth="1"/>
    <col min="12038" max="12038" width="9.5703125" style="19" customWidth="1"/>
    <col min="12039" max="12039" width="12" style="19" customWidth="1"/>
    <col min="12040" max="12040" width="10.140625" style="19" customWidth="1"/>
    <col min="12041" max="12041" width="10.7109375" style="19" customWidth="1"/>
    <col min="12042" max="12042" width="20.28515625" style="19" customWidth="1"/>
    <col min="12043" max="12043" width="12.140625" style="19" customWidth="1"/>
    <col min="12044" max="12044" width="9.140625" style="19"/>
    <col min="12045" max="12045" width="9.5703125" style="19" customWidth="1"/>
    <col min="12046" max="12289" width="9.140625" style="19"/>
    <col min="12290" max="12290" width="31.42578125" style="19" customWidth="1"/>
    <col min="12291" max="12292" width="7.85546875" style="19" customWidth="1"/>
    <col min="12293" max="12293" width="8.5703125" style="19" customWidth="1"/>
    <col min="12294" max="12294" width="9.5703125" style="19" customWidth="1"/>
    <col min="12295" max="12295" width="12" style="19" customWidth="1"/>
    <col min="12296" max="12296" width="10.140625" style="19" customWidth="1"/>
    <col min="12297" max="12297" width="10.7109375" style="19" customWidth="1"/>
    <col min="12298" max="12298" width="20.28515625" style="19" customWidth="1"/>
    <col min="12299" max="12299" width="12.140625" style="19" customWidth="1"/>
    <col min="12300" max="12300" width="9.140625" style="19"/>
    <col min="12301" max="12301" width="9.5703125" style="19" customWidth="1"/>
    <col min="12302" max="12545" width="9.140625" style="19"/>
    <col min="12546" max="12546" width="31.42578125" style="19" customWidth="1"/>
    <col min="12547" max="12548" width="7.85546875" style="19" customWidth="1"/>
    <col min="12549" max="12549" width="8.5703125" style="19" customWidth="1"/>
    <col min="12550" max="12550" width="9.5703125" style="19" customWidth="1"/>
    <col min="12551" max="12551" width="12" style="19" customWidth="1"/>
    <col min="12552" max="12552" width="10.140625" style="19" customWidth="1"/>
    <col min="12553" max="12553" width="10.7109375" style="19" customWidth="1"/>
    <col min="12554" max="12554" width="20.28515625" style="19" customWidth="1"/>
    <col min="12555" max="12555" width="12.140625" style="19" customWidth="1"/>
    <col min="12556" max="12556" width="9.140625" style="19"/>
    <col min="12557" max="12557" width="9.5703125" style="19" customWidth="1"/>
    <col min="12558" max="12801" width="9.140625" style="19"/>
    <col min="12802" max="12802" width="31.42578125" style="19" customWidth="1"/>
    <col min="12803" max="12804" width="7.85546875" style="19" customWidth="1"/>
    <col min="12805" max="12805" width="8.5703125" style="19" customWidth="1"/>
    <col min="12806" max="12806" width="9.5703125" style="19" customWidth="1"/>
    <col min="12807" max="12807" width="12" style="19" customWidth="1"/>
    <col min="12808" max="12808" width="10.140625" style="19" customWidth="1"/>
    <col min="12809" max="12809" width="10.7109375" style="19" customWidth="1"/>
    <col min="12810" max="12810" width="20.28515625" style="19" customWidth="1"/>
    <col min="12811" max="12811" width="12.140625" style="19" customWidth="1"/>
    <col min="12812" max="12812" width="9.140625" style="19"/>
    <col min="12813" max="12813" width="9.5703125" style="19" customWidth="1"/>
    <col min="12814" max="13057" width="9.140625" style="19"/>
    <col min="13058" max="13058" width="31.42578125" style="19" customWidth="1"/>
    <col min="13059" max="13060" width="7.85546875" style="19" customWidth="1"/>
    <col min="13061" max="13061" width="8.5703125" style="19" customWidth="1"/>
    <col min="13062" max="13062" width="9.5703125" style="19" customWidth="1"/>
    <col min="13063" max="13063" width="12" style="19" customWidth="1"/>
    <col min="13064" max="13064" width="10.140625" style="19" customWidth="1"/>
    <col min="13065" max="13065" width="10.7109375" style="19" customWidth="1"/>
    <col min="13066" max="13066" width="20.28515625" style="19" customWidth="1"/>
    <col min="13067" max="13067" width="12.140625" style="19" customWidth="1"/>
    <col min="13068" max="13068" width="9.140625" style="19"/>
    <col min="13069" max="13069" width="9.5703125" style="19" customWidth="1"/>
    <col min="13070" max="13313" width="9.140625" style="19"/>
    <col min="13314" max="13314" width="31.42578125" style="19" customWidth="1"/>
    <col min="13315" max="13316" width="7.85546875" style="19" customWidth="1"/>
    <col min="13317" max="13317" width="8.5703125" style="19" customWidth="1"/>
    <col min="13318" max="13318" width="9.5703125" style="19" customWidth="1"/>
    <col min="13319" max="13319" width="12" style="19" customWidth="1"/>
    <col min="13320" max="13320" width="10.140625" style="19" customWidth="1"/>
    <col min="13321" max="13321" width="10.7109375" style="19" customWidth="1"/>
    <col min="13322" max="13322" width="20.28515625" style="19" customWidth="1"/>
    <col min="13323" max="13323" width="12.140625" style="19" customWidth="1"/>
    <col min="13324" max="13324" width="9.140625" style="19"/>
    <col min="13325" max="13325" width="9.5703125" style="19" customWidth="1"/>
    <col min="13326" max="13569" width="9.140625" style="19"/>
    <col min="13570" max="13570" width="31.42578125" style="19" customWidth="1"/>
    <col min="13571" max="13572" width="7.85546875" style="19" customWidth="1"/>
    <col min="13573" max="13573" width="8.5703125" style="19" customWidth="1"/>
    <col min="13574" max="13574" width="9.5703125" style="19" customWidth="1"/>
    <col min="13575" max="13575" width="12" style="19" customWidth="1"/>
    <col min="13576" max="13576" width="10.140625" style="19" customWidth="1"/>
    <col min="13577" max="13577" width="10.7109375" style="19" customWidth="1"/>
    <col min="13578" max="13578" width="20.28515625" style="19" customWidth="1"/>
    <col min="13579" max="13579" width="12.140625" style="19" customWidth="1"/>
    <col min="13580" max="13580" width="9.140625" style="19"/>
    <col min="13581" max="13581" width="9.5703125" style="19" customWidth="1"/>
    <col min="13582" max="13825" width="9.140625" style="19"/>
    <col min="13826" max="13826" width="31.42578125" style="19" customWidth="1"/>
    <col min="13827" max="13828" width="7.85546875" style="19" customWidth="1"/>
    <col min="13829" max="13829" width="8.5703125" style="19" customWidth="1"/>
    <col min="13830" max="13830" width="9.5703125" style="19" customWidth="1"/>
    <col min="13831" max="13831" width="12" style="19" customWidth="1"/>
    <col min="13832" max="13832" width="10.140625" style="19" customWidth="1"/>
    <col min="13833" max="13833" width="10.7109375" style="19" customWidth="1"/>
    <col min="13834" max="13834" width="20.28515625" style="19" customWidth="1"/>
    <col min="13835" max="13835" width="12.140625" style="19" customWidth="1"/>
    <col min="13836" max="13836" width="9.140625" style="19"/>
    <col min="13837" max="13837" width="9.5703125" style="19" customWidth="1"/>
    <col min="13838" max="14081" width="9.140625" style="19"/>
    <col min="14082" max="14082" width="31.42578125" style="19" customWidth="1"/>
    <col min="14083" max="14084" width="7.85546875" style="19" customWidth="1"/>
    <col min="14085" max="14085" width="8.5703125" style="19" customWidth="1"/>
    <col min="14086" max="14086" width="9.5703125" style="19" customWidth="1"/>
    <col min="14087" max="14087" width="12" style="19" customWidth="1"/>
    <col min="14088" max="14088" width="10.140625" style="19" customWidth="1"/>
    <col min="14089" max="14089" width="10.7109375" style="19" customWidth="1"/>
    <col min="14090" max="14090" width="20.28515625" style="19" customWidth="1"/>
    <col min="14091" max="14091" width="12.140625" style="19" customWidth="1"/>
    <col min="14092" max="14092" width="9.140625" style="19"/>
    <col min="14093" max="14093" width="9.5703125" style="19" customWidth="1"/>
    <col min="14094" max="14337" width="9.140625" style="19"/>
    <col min="14338" max="14338" width="31.42578125" style="19" customWidth="1"/>
    <col min="14339" max="14340" width="7.85546875" style="19" customWidth="1"/>
    <col min="14341" max="14341" width="8.5703125" style="19" customWidth="1"/>
    <col min="14342" max="14342" width="9.5703125" style="19" customWidth="1"/>
    <col min="14343" max="14343" width="12" style="19" customWidth="1"/>
    <col min="14344" max="14344" width="10.140625" style="19" customWidth="1"/>
    <col min="14345" max="14345" width="10.7109375" style="19" customWidth="1"/>
    <col min="14346" max="14346" width="20.28515625" style="19" customWidth="1"/>
    <col min="14347" max="14347" width="12.140625" style="19" customWidth="1"/>
    <col min="14348" max="14348" width="9.140625" style="19"/>
    <col min="14349" max="14349" width="9.5703125" style="19" customWidth="1"/>
    <col min="14350" max="14593" width="9.140625" style="19"/>
    <col min="14594" max="14594" width="31.42578125" style="19" customWidth="1"/>
    <col min="14595" max="14596" width="7.85546875" style="19" customWidth="1"/>
    <col min="14597" max="14597" width="8.5703125" style="19" customWidth="1"/>
    <col min="14598" max="14598" width="9.5703125" style="19" customWidth="1"/>
    <col min="14599" max="14599" width="12" style="19" customWidth="1"/>
    <col min="14600" max="14600" width="10.140625" style="19" customWidth="1"/>
    <col min="14601" max="14601" width="10.7109375" style="19" customWidth="1"/>
    <col min="14602" max="14602" width="20.28515625" style="19" customWidth="1"/>
    <col min="14603" max="14603" width="12.140625" style="19" customWidth="1"/>
    <col min="14604" max="14604" width="9.140625" style="19"/>
    <col min="14605" max="14605" width="9.5703125" style="19" customWidth="1"/>
    <col min="14606" max="14849" width="9.140625" style="19"/>
    <col min="14850" max="14850" width="31.42578125" style="19" customWidth="1"/>
    <col min="14851" max="14852" width="7.85546875" style="19" customWidth="1"/>
    <col min="14853" max="14853" width="8.5703125" style="19" customWidth="1"/>
    <col min="14854" max="14854" width="9.5703125" style="19" customWidth="1"/>
    <col min="14855" max="14855" width="12" style="19" customWidth="1"/>
    <col min="14856" max="14856" width="10.140625" style="19" customWidth="1"/>
    <col min="14857" max="14857" width="10.7109375" style="19" customWidth="1"/>
    <col min="14858" max="14858" width="20.28515625" style="19" customWidth="1"/>
    <col min="14859" max="14859" width="12.140625" style="19" customWidth="1"/>
    <col min="14860" max="14860" width="9.140625" style="19"/>
    <col min="14861" max="14861" width="9.5703125" style="19" customWidth="1"/>
    <col min="14862" max="15105" width="9.140625" style="19"/>
    <col min="15106" max="15106" width="31.42578125" style="19" customWidth="1"/>
    <col min="15107" max="15108" width="7.85546875" style="19" customWidth="1"/>
    <col min="15109" max="15109" width="8.5703125" style="19" customWidth="1"/>
    <col min="15110" max="15110" width="9.5703125" style="19" customWidth="1"/>
    <col min="15111" max="15111" width="12" style="19" customWidth="1"/>
    <col min="15112" max="15112" width="10.140625" style="19" customWidth="1"/>
    <col min="15113" max="15113" width="10.7109375" style="19" customWidth="1"/>
    <col min="15114" max="15114" width="20.28515625" style="19" customWidth="1"/>
    <col min="15115" max="15115" width="12.140625" style="19" customWidth="1"/>
    <col min="15116" max="15116" width="9.140625" style="19"/>
    <col min="15117" max="15117" width="9.5703125" style="19" customWidth="1"/>
    <col min="15118" max="15361" width="9.140625" style="19"/>
    <col min="15362" max="15362" width="31.42578125" style="19" customWidth="1"/>
    <col min="15363" max="15364" width="7.85546875" style="19" customWidth="1"/>
    <col min="15365" max="15365" width="8.5703125" style="19" customWidth="1"/>
    <col min="15366" max="15366" width="9.5703125" style="19" customWidth="1"/>
    <col min="15367" max="15367" width="12" style="19" customWidth="1"/>
    <col min="15368" max="15368" width="10.140625" style="19" customWidth="1"/>
    <col min="15369" max="15369" width="10.7109375" style="19" customWidth="1"/>
    <col min="15370" max="15370" width="20.28515625" style="19" customWidth="1"/>
    <col min="15371" max="15371" width="12.140625" style="19" customWidth="1"/>
    <col min="15372" max="15372" width="9.140625" style="19"/>
    <col min="15373" max="15373" width="9.5703125" style="19" customWidth="1"/>
    <col min="15374" max="15617" width="9.140625" style="19"/>
    <col min="15618" max="15618" width="31.42578125" style="19" customWidth="1"/>
    <col min="15619" max="15620" width="7.85546875" style="19" customWidth="1"/>
    <col min="15621" max="15621" width="8.5703125" style="19" customWidth="1"/>
    <col min="15622" max="15622" width="9.5703125" style="19" customWidth="1"/>
    <col min="15623" max="15623" width="12" style="19" customWidth="1"/>
    <col min="15624" max="15624" width="10.140625" style="19" customWidth="1"/>
    <col min="15625" max="15625" width="10.7109375" style="19" customWidth="1"/>
    <col min="15626" max="15626" width="20.28515625" style="19" customWidth="1"/>
    <col min="15627" max="15627" width="12.140625" style="19" customWidth="1"/>
    <col min="15628" max="15628" width="9.140625" style="19"/>
    <col min="15629" max="15629" width="9.5703125" style="19" customWidth="1"/>
    <col min="15630" max="15873" width="9.140625" style="19"/>
    <col min="15874" max="15874" width="31.42578125" style="19" customWidth="1"/>
    <col min="15875" max="15876" width="7.85546875" style="19" customWidth="1"/>
    <col min="15877" max="15877" width="8.5703125" style="19" customWidth="1"/>
    <col min="15878" max="15878" width="9.5703125" style="19" customWidth="1"/>
    <col min="15879" max="15879" width="12" style="19" customWidth="1"/>
    <col min="15880" max="15880" width="10.140625" style="19" customWidth="1"/>
    <col min="15881" max="15881" width="10.7109375" style="19" customWidth="1"/>
    <col min="15882" max="15882" width="20.28515625" style="19" customWidth="1"/>
    <col min="15883" max="15883" width="12.140625" style="19" customWidth="1"/>
    <col min="15884" max="15884" width="9.140625" style="19"/>
    <col min="15885" max="15885" width="9.5703125" style="19" customWidth="1"/>
    <col min="15886" max="16129" width="9.140625" style="19"/>
    <col min="16130" max="16130" width="31.42578125" style="19" customWidth="1"/>
    <col min="16131" max="16132" width="7.85546875" style="19" customWidth="1"/>
    <col min="16133" max="16133" width="8.5703125" style="19" customWidth="1"/>
    <col min="16134" max="16134" width="9.5703125" style="19" customWidth="1"/>
    <col min="16135" max="16135" width="12" style="19" customWidth="1"/>
    <col min="16136" max="16136" width="10.140625" style="19" customWidth="1"/>
    <col min="16137" max="16137" width="10.7109375" style="19" customWidth="1"/>
    <col min="16138" max="16138" width="20.28515625" style="19" customWidth="1"/>
    <col min="16139" max="16139" width="12.140625" style="19" customWidth="1"/>
    <col min="16140" max="16140" width="9.140625" style="19"/>
    <col min="16141" max="16141" width="9.5703125" style="19" customWidth="1"/>
    <col min="16142" max="16384" width="9.140625" style="19"/>
  </cols>
  <sheetData>
    <row r="1" spans="1:13" ht="15.75" hidden="1" x14ac:dyDescent="0.25">
      <c r="A1" s="20" t="s">
        <v>0</v>
      </c>
      <c r="K1" s="194" t="s">
        <v>277</v>
      </c>
      <c r="L1" s="194"/>
      <c r="M1" s="194"/>
    </row>
    <row r="2" spans="1:13" hidden="1" x14ac:dyDescent="0.2">
      <c r="A2" s="182" t="s">
        <v>2</v>
      </c>
      <c r="K2" s="195" t="s">
        <v>278</v>
      </c>
      <c r="L2" s="195"/>
      <c r="M2" s="195"/>
    </row>
    <row r="3" spans="1:13" ht="39.75" hidden="1" customHeight="1" x14ac:dyDescent="0.2">
      <c r="A3" s="182"/>
      <c r="K3" s="195"/>
      <c r="L3" s="195"/>
      <c r="M3" s="195"/>
    </row>
    <row r="4" spans="1:13" hidden="1" x14ac:dyDescent="0.2">
      <c r="A4" s="25" t="s">
        <v>282</v>
      </c>
      <c r="K4" s="196" t="s">
        <v>284</v>
      </c>
      <c r="L4" s="196"/>
      <c r="M4" s="196"/>
    </row>
    <row r="5" spans="1:13" hidden="1" x14ac:dyDescent="0.2">
      <c r="A5" s="25"/>
    </row>
    <row r="6" spans="1:13" ht="15.75" hidden="1" x14ac:dyDescent="0.2">
      <c r="A6" s="178" t="s">
        <v>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5.75" hidden="1" x14ac:dyDescent="0.2">
      <c r="A7" s="164" t="s">
        <v>283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 ht="15.75" hidden="1" x14ac:dyDescent="0.2">
      <c r="A8" s="183" t="s">
        <v>8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</row>
    <row r="9" spans="1:13" hidden="1" x14ac:dyDescent="0.2">
      <c r="A9" s="25"/>
    </row>
    <row r="10" spans="1:13" hidden="1" x14ac:dyDescent="0.2"/>
    <row r="11" spans="1:13" hidden="1" x14ac:dyDescent="0.2">
      <c r="A11" s="37" t="s">
        <v>289</v>
      </c>
    </row>
    <row r="12" spans="1:13" x14ac:dyDescent="0.2">
      <c r="A12" s="32"/>
    </row>
    <row r="13" spans="1:13" ht="15.75" x14ac:dyDescent="0.25">
      <c r="A13" s="20" t="s">
        <v>0</v>
      </c>
      <c r="K13" s="194" t="s">
        <v>277</v>
      </c>
      <c r="L13" s="194"/>
      <c r="M13" s="194"/>
    </row>
    <row r="14" spans="1:13" x14ac:dyDescent="0.2">
      <c r="A14" s="182" t="s">
        <v>2</v>
      </c>
      <c r="K14" s="195" t="s">
        <v>278</v>
      </c>
      <c r="L14" s="195"/>
      <c r="M14" s="195"/>
    </row>
    <row r="15" spans="1:13" ht="39.75" customHeight="1" x14ac:dyDescent="0.2">
      <c r="A15" s="182"/>
      <c r="K15" s="195"/>
      <c r="L15" s="195"/>
      <c r="M15" s="195"/>
    </row>
    <row r="16" spans="1:13" x14ac:dyDescent="0.2">
      <c r="A16" s="25" t="s">
        <v>282</v>
      </c>
      <c r="K16" s="196" t="s">
        <v>284</v>
      </c>
      <c r="L16" s="196"/>
      <c r="M16" s="196"/>
    </row>
    <row r="17" spans="1:32" x14ac:dyDescent="0.2">
      <c r="A17" s="32"/>
    </row>
    <row r="18" spans="1:32" x14ac:dyDescent="0.2">
      <c r="A18" s="32"/>
    </row>
    <row r="19" spans="1:32" ht="15.75" x14ac:dyDescent="0.2">
      <c r="A19" s="178" t="s">
        <v>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32" ht="15.75" customHeight="1" x14ac:dyDescent="0.2">
      <c r="A20" s="164" t="s">
        <v>283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35"/>
      <c r="O20" s="35"/>
      <c r="P20" s="35"/>
      <c r="Q20" s="35"/>
    </row>
    <row r="21" spans="1:32" ht="15.75" x14ac:dyDescent="0.2">
      <c r="A21" s="183" t="s">
        <v>8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  <row r="22" spans="1:32" x14ac:dyDescent="0.2">
      <c r="A22" s="32"/>
    </row>
    <row r="23" spans="1:32" x14ac:dyDescent="0.2">
      <c r="A23" s="37" t="s">
        <v>289</v>
      </c>
      <c r="B23" s="37"/>
      <c r="C23" s="37"/>
    </row>
    <row r="24" spans="1:32" s="9" customFormat="1" ht="28.5" customHeight="1" x14ac:dyDescent="0.2">
      <c r="A24" s="171" t="s">
        <v>9</v>
      </c>
      <c r="B24" s="165" t="s">
        <v>10</v>
      </c>
      <c r="C24" s="165" t="s">
        <v>11</v>
      </c>
      <c r="D24" s="165" t="s">
        <v>12</v>
      </c>
      <c r="E24" s="165" t="s">
        <v>13</v>
      </c>
      <c r="F24" s="165" t="s">
        <v>14</v>
      </c>
      <c r="G24" s="165" t="s">
        <v>162</v>
      </c>
      <c r="H24" s="157" t="s">
        <v>15</v>
      </c>
      <c r="I24" s="158"/>
      <c r="J24" s="158"/>
      <c r="K24" s="159"/>
      <c r="L24" s="97" t="s">
        <v>16</v>
      </c>
      <c r="M24" s="165" t="s">
        <v>17</v>
      </c>
      <c r="N24" s="165" t="s">
        <v>12</v>
      </c>
      <c r="O24" s="165" t="s">
        <v>48</v>
      </c>
      <c r="P24" s="165" t="s">
        <v>14</v>
      </c>
      <c r="Q24" s="165" t="s">
        <v>162</v>
      </c>
      <c r="R24" s="160" t="s">
        <v>15</v>
      </c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97" t="s">
        <v>16</v>
      </c>
      <c r="AD24" s="165" t="s">
        <v>49</v>
      </c>
      <c r="AE24" s="170" t="s">
        <v>18</v>
      </c>
      <c r="AF24" s="170" t="s">
        <v>19</v>
      </c>
    </row>
    <row r="25" spans="1:32" s="9" customFormat="1" ht="26.25" customHeight="1" x14ac:dyDescent="0.2">
      <c r="A25" s="172"/>
      <c r="B25" s="166"/>
      <c r="C25" s="166"/>
      <c r="D25" s="166"/>
      <c r="E25" s="166"/>
      <c r="F25" s="166"/>
      <c r="G25" s="166"/>
      <c r="H25" s="193" t="s">
        <v>263</v>
      </c>
      <c r="I25" s="170" t="s">
        <v>21</v>
      </c>
      <c r="J25" s="165" t="s">
        <v>22</v>
      </c>
      <c r="K25" s="170" t="s">
        <v>271</v>
      </c>
      <c r="L25" s="165" t="s">
        <v>24</v>
      </c>
      <c r="M25" s="166"/>
      <c r="N25" s="166"/>
      <c r="O25" s="166"/>
      <c r="P25" s="166"/>
      <c r="Q25" s="166"/>
      <c r="R25" s="170" t="s">
        <v>263</v>
      </c>
      <c r="S25" s="170" t="s">
        <v>21</v>
      </c>
      <c r="T25" s="165" t="s">
        <v>22</v>
      </c>
      <c r="U25" s="170" t="s">
        <v>26</v>
      </c>
      <c r="V25" s="170"/>
      <c r="W25" s="170"/>
      <c r="X25" s="170"/>
      <c r="Y25" s="170"/>
      <c r="Z25" s="170"/>
      <c r="AA25" s="170"/>
      <c r="AB25" s="170" t="s">
        <v>271</v>
      </c>
      <c r="AC25" s="165" t="s">
        <v>24</v>
      </c>
      <c r="AD25" s="166"/>
      <c r="AE25" s="170"/>
      <c r="AF25" s="170"/>
    </row>
    <row r="26" spans="1:32" s="9" customFormat="1" ht="46.5" customHeight="1" x14ac:dyDescent="0.2">
      <c r="A26" s="172"/>
      <c r="B26" s="166"/>
      <c r="C26" s="166"/>
      <c r="D26" s="166"/>
      <c r="E26" s="166"/>
      <c r="F26" s="166"/>
      <c r="G26" s="166"/>
      <c r="H26" s="193"/>
      <c r="I26" s="170"/>
      <c r="J26" s="166"/>
      <c r="K26" s="170"/>
      <c r="L26" s="166"/>
      <c r="M26" s="166"/>
      <c r="N26" s="166"/>
      <c r="O26" s="166"/>
      <c r="P26" s="166"/>
      <c r="Q26" s="166"/>
      <c r="R26" s="170"/>
      <c r="S26" s="170"/>
      <c r="T26" s="166"/>
      <c r="U26" s="170" t="s">
        <v>40</v>
      </c>
      <c r="V26" s="170"/>
      <c r="W26" s="170"/>
      <c r="X26" s="170" t="s">
        <v>44</v>
      </c>
      <c r="Y26" s="170" t="s">
        <v>45</v>
      </c>
      <c r="Z26" s="170" t="s">
        <v>46</v>
      </c>
      <c r="AA26" s="170" t="s">
        <v>47</v>
      </c>
      <c r="AB26" s="170"/>
      <c r="AC26" s="166"/>
      <c r="AD26" s="166"/>
      <c r="AE26" s="170"/>
      <c r="AF26" s="170"/>
    </row>
    <row r="27" spans="1:32" s="9" customFormat="1" ht="84.75" customHeight="1" x14ac:dyDescent="0.2">
      <c r="A27" s="173"/>
      <c r="B27" s="167"/>
      <c r="C27" s="167"/>
      <c r="D27" s="167"/>
      <c r="E27" s="167"/>
      <c r="F27" s="167"/>
      <c r="G27" s="167"/>
      <c r="H27" s="193"/>
      <c r="I27" s="170"/>
      <c r="J27" s="167"/>
      <c r="K27" s="170"/>
      <c r="L27" s="167"/>
      <c r="M27" s="167"/>
      <c r="N27" s="167"/>
      <c r="O27" s="167"/>
      <c r="P27" s="167"/>
      <c r="Q27" s="167"/>
      <c r="R27" s="170"/>
      <c r="S27" s="170"/>
      <c r="T27" s="167"/>
      <c r="U27" s="145" t="s">
        <v>41</v>
      </c>
      <c r="V27" s="145" t="s">
        <v>42</v>
      </c>
      <c r="W27" s="145" t="s">
        <v>43</v>
      </c>
      <c r="X27" s="170"/>
      <c r="Y27" s="170"/>
      <c r="Z27" s="170"/>
      <c r="AA27" s="170"/>
      <c r="AB27" s="170"/>
      <c r="AC27" s="167"/>
      <c r="AD27" s="167"/>
      <c r="AE27" s="170"/>
      <c r="AF27" s="170"/>
    </row>
    <row r="28" spans="1:32" s="9" customFormat="1" ht="15" x14ac:dyDescent="0.2">
      <c r="A28" s="38">
        <v>1</v>
      </c>
      <c r="B28" s="146">
        <v>2</v>
      </c>
      <c r="C28" s="146">
        <v>3</v>
      </c>
      <c r="D28" s="151">
        <v>4</v>
      </c>
      <c r="E28" s="146">
        <v>5</v>
      </c>
      <c r="F28" s="146">
        <v>6</v>
      </c>
      <c r="G28" s="151">
        <v>7</v>
      </c>
      <c r="H28" s="146">
        <v>8</v>
      </c>
      <c r="I28" s="146">
        <v>9</v>
      </c>
      <c r="J28" s="151">
        <v>10</v>
      </c>
      <c r="K28" s="146">
        <v>11</v>
      </c>
      <c r="L28" s="146">
        <v>12</v>
      </c>
      <c r="M28" s="151">
        <v>13</v>
      </c>
      <c r="N28" s="146">
        <v>14</v>
      </c>
      <c r="O28" s="146">
        <v>15</v>
      </c>
      <c r="P28" s="151">
        <v>16</v>
      </c>
      <c r="Q28" s="146">
        <v>17</v>
      </c>
      <c r="R28" s="146">
        <v>18</v>
      </c>
      <c r="S28" s="151">
        <v>19</v>
      </c>
      <c r="T28" s="146">
        <v>20</v>
      </c>
      <c r="U28" s="146">
        <v>21</v>
      </c>
      <c r="V28" s="146">
        <v>22</v>
      </c>
      <c r="W28" s="146">
        <v>23</v>
      </c>
      <c r="X28" s="146">
        <v>24</v>
      </c>
      <c r="Y28" s="151">
        <v>25</v>
      </c>
      <c r="Z28" s="146">
        <v>26</v>
      </c>
      <c r="AA28" s="146">
        <v>27</v>
      </c>
      <c r="AB28" s="38">
        <v>28</v>
      </c>
      <c r="AC28" s="148">
        <v>29</v>
      </c>
      <c r="AD28" s="148">
        <v>30</v>
      </c>
      <c r="AE28" s="38">
        <v>31</v>
      </c>
      <c r="AF28" s="148">
        <v>32</v>
      </c>
    </row>
    <row r="29" spans="1:32" s="9" customFormat="1" ht="17.25" hidden="1" customHeight="1" x14ac:dyDescent="0.25">
      <c r="A29" s="39" t="s">
        <v>27</v>
      </c>
      <c r="B29" s="40">
        <v>1</v>
      </c>
      <c r="C29" s="13" t="s">
        <v>63</v>
      </c>
      <c r="D29" s="13" t="s">
        <v>28</v>
      </c>
      <c r="E29" s="3">
        <v>110252</v>
      </c>
      <c r="F29" s="3">
        <f>E29</f>
        <v>110252</v>
      </c>
      <c r="G29" s="3"/>
      <c r="H29" s="3"/>
      <c r="I29" s="3"/>
      <c r="J29" s="3"/>
      <c r="K29" s="3"/>
      <c r="L29" s="3">
        <f>(F29+G29)*10%</f>
        <v>11025.2</v>
      </c>
      <c r="M29" s="3">
        <f>SUM(F29+G29+H29+I29+K29+L29+J29)</f>
        <v>121277.2</v>
      </c>
      <c r="N29" s="5" t="s">
        <v>28</v>
      </c>
      <c r="O29" s="3">
        <f>E29*1.5</f>
        <v>165378</v>
      </c>
      <c r="P29" s="3">
        <f>O29*B29</f>
        <v>165378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>
        <f>(P29+Q29)*10%</f>
        <v>16537.8</v>
      </c>
      <c r="AD29" s="3">
        <f>SUM(P29+Q29+R29+S29+X29+Y29+Z29+AA29+AB29+AC29+U29+V29+W29+T29)</f>
        <v>181915.8</v>
      </c>
      <c r="AE29" s="6">
        <f>M29</f>
        <v>121277.2</v>
      </c>
      <c r="AF29" s="6">
        <f>AD29-AE29</f>
        <v>60638.599999999991</v>
      </c>
    </row>
    <row r="30" spans="1:32" s="9" customFormat="1" ht="18.75" hidden="1" customHeight="1" x14ac:dyDescent="0.25">
      <c r="A30" s="154" t="s">
        <v>51</v>
      </c>
      <c r="B30" s="148">
        <v>1</v>
      </c>
      <c r="C30" s="1" t="s">
        <v>65</v>
      </c>
      <c r="D30" s="38" t="s">
        <v>66</v>
      </c>
      <c r="E30" s="148">
        <v>116800</v>
      </c>
      <c r="F30" s="3">
        <f t="shared" ref="F30:F43" si="0">E30</f>
        <v>116800</v>
      </c>
      <c r="G30" s="38"/>
      <c r="H30" s="148"/>
      <c r="I30" s="148"/>
      <c r="J30" s="38"/>
      <c r="K30" s="148"/>
      <c r="L30" s="3">
        <f t="shared" ref="L30:L43" si="1">(F30+G30)*10%</f>
        <v>11680</v>
      </c>
      <c r="M30" s="3">
        <f t="shared" ref="M30:M43" si="2">SUM(F30+G30+H30+I30+K30+L30+J30)</f>
        <v>128480</v>
      </c>
      <c r="N30" s="148" t="s">
        <v>66</v>
      </c>
      <c r="O30" s="3">
        <f t="shared" ref="O30:O41" si="3">E30*1.5</f>
        <v>175200</v>
      </c>
      <c r="P30" s="3">
        <f t="shared" ref="P30:P43" si="4">O30*B30</f>
        <v>175200</v>
      </c>
      <c r="Q30" s="148"/>
      <c r="R30" s="148"/>
      <c r="S30" s="38"/>
      <c r="T30" s="148"/>
      <c r="U30" s="148"/>
      <c r="V30" s="148"/>
      <c r="W30" s="148"/>
      <c r="X30" s="148"/>
      <c r="Y30" s="38"/>
      <c r="Z30" s="148"/>
      <c r="AA30" s="148"/>
      <c r="AB30" s="38"/>
      <c r="AC30" s="3">
        <f t="shared" ref="AC30:AC43" si="5">(P30+Q30)*10%</f>
        <v>17520</v>
      </c>
      <c r="AD30" s="3">
        <f t="shared" ref="AD30:AD43" si="6">SUM(P30+Q30+R30+S30+X30+Y30+Z30+AA30+AB30+AC30+U30+V30+W30+T30)</f>
        <v>192720</v>
      </c>
      <c r="AE30" s="6">
        <f t="shared" ref="AE30:AE44" si="7">M30</f>
        <v>128480</v>
      </c>
      <c r="AF30" s="6">
        <f t="shared" ref="AF30:AF44" si="8">AD30-AE30</f>
        <v>64240</v>
      </c>
    </row>
    <row r="31" spans="1:32" s="9" customFormat="1" ht="21" hidden="1" customHeight="1" x14ac:dyDescent="0.25">
      <c r="A31" s="154" t="s">
        <v>51</v>
      </c>
      <c r="B31" s="148">
        <v>1</v>
      </c>
      <c r="C31" s="148" t="s">
        <v>68</v>
      </c>
      <c r="D31" s="38" t="s">
        <v>66</v>
      </c>
      <c r="E31" s="148">
        <v>113615</v>
      </c>
      <c r="F31" s="3">
        <f t="shared" si="0"/>
        <v>113615</v>
      </c>
      <c r="G31" s="38"/>
      <c r="H31" s="148"/>
      <c r="I31" s="148"/>
      <c r="J31" s="38"/>
      <c r="K31" s="148"/>
      <c r="L31" s="3">
        <f t="shared" si="1"/>
        <v>11361.5</v>
      </c>
      <c r="M31" s="3">
        <f t="shared" si="2"/>
        <v>124976.5</v>
      </c>
      <c r="N31" s="148" t="s">
        <v>66</v>
      </c>
      <c r="O31" s="3">
        <f t="shared" si="3"/>
        <v>170422.5</v>
      </c>
      <c r="P31" s="3">
        <f t="shared" si="4"/>
        <v>170422.5</v>
      </c>
      <c r="Q31" s="148"/>
      <c r="R31" s="148"/>
      <c r="S31" s="38"/>
      <c r="T31" s="148"/>
      <c r="U31" s="18">
        <f>O31</f>
        <v>170422.5</v>
      </c>
      <c r="V31" s="148"/>
      <c r="W31" s="148"/>
      <c r="X31" s="148"/>
      <c r="Y31" s="38"/>
      <c r="Z31" s="148"/>
      <c r="AA31" s="148"/>
      <c r="AB31" s="38"/>
      <c r="AC31" s="3">
        <f t="shared" si="5"/>
        <v>17042.25</v>
      </c>
      <c r="AD31" s="3">
        <f t="shared" si="6"/>
        <v>357887.25</v>
      </c>
      <c r="AE31" s="6">
        <f t="shared" si="7"/>
        <v>124976.5</v>
      </c>
      <c r="AF31" s="6">
        <f>AD31-AE31</f>
        <v>232910.75</v>
      </c>
    </row>
    <row r="32" spans="1:32" s="9" customFormat="1" ht="30" hidden="1" x14ac:dyDescent="0.25">
      <c r="A32" s="154" t="s">
        <v>52</v>
      </c>
      <c r="B32" s="148">
        <v>1</v>
      </c>
      <c r="C32" s="148" t="s">
        <v>65</v>
      </c>
      <c r="D32" s="38" t="s">
        <v>66</v>
      </c>
      <c r="E32" s="148">
        <v>116800</v>
      </c>
      <c r="F32" s="3">
        <f t="shared" si="0"/>
        <v>116800</v>
      </c>
      <c r="G32" s="38"/>
      <c r="H32" s="148"/>
      <c r="I32" s="148"/>
      <c r="J32" s="38"/>
      <c r="K32" s="148"/>
      <c r="L32" s="3">
        <f t="shared" si="1"/>
        <v>11680</v>
      </c>
      <c r="M32" s="3">
        <f t="shared" si="2"/>
        <v>128480</v>
      </c>
      <c r="N32" s="148" t="s">
        <v>66</v>
      </c>
      <c r="O32" s="3">
        <f t="shared" si="3"/>
        <v>175200</v>
      </c>
      <c r="P32" s="3">
        <f t="shared" si="4"/>
        <v>175200</v>
      </c>
      <c r="Q32" s="148"/>
      <c r="R32" s="148"/>
      <c r="S32" s="38"/>
      <c r="T32" s="148"/>
      <c r="U32" s="18">
        <f t="shared" ref="U32:U34" si="9">O32</f>
        <v>175200</v>
      </c>
      <c r="V32" s="148"/>
      <c r="W32" s="148"/>
      <c r="X32" s="148"/>
      <c r="Y32" s="38"/>
      <c r="Z32" s="148"/>
      <c r="AA32" s="148"/>
      <c r="AB32" s="38"/>
      <c r="AC32" s="3">
        <f t="shared" si="5"/>
        <v>17520</v>
      </c>
      <c r="AD32" s="3">
        <f t="shared" si="6"/>
        <v>367920</v>
      </c>
      <c r="AE32" s="6">
        <f t="shared" si="7"/>
        <v>128480</v>
      </c>
      <c r="AF32" s="6">
        <f t="shared" si="8"/>
        <v>239440</v>
      </c>
    </row>
    <row r="33" spans="1:32" s="9" customFormat="1" ht="30" hidden="1" x14ac:dyDescent="0.25">
      <c r="A33" s="154" t="s">
        <v>53</v>
      </c>
      <c r="B33" s="148">
        <v>1</v>
      </c>
      <c r="C33" s="148" t="s">
        <v>72</v>
      </c>
      <c r="D33" s="38" t="s">
        <v>66</v>
      </c>
      <c r="E33" s="148">
        <v>110606</v>
      </c>
      <c r="F33" s="3">
        <f t="shared" si="0"/>
        <v>110606</v>
      </c>
      <c r="G33" s="38"/>
      <c r="H33" s="148"/>
      <c r="I33" s="148"/>
      <c r="J33" s="38"/>
      <c r="K33" s="148"/>
      <c r="L33" s="3">
        <f t="shared" si="1"/>
        <v>11060.6</v>
      </c>
      <c r="M33" s="3">
        <f t="shared" si="2"/>
        <v>121666.6</v>
      </c>
      <c r="N33" s="148" t="s">
        <v>66</v>
      </c>
      <c r="O33" s="3">
        <f t="shared" si="3"/>
        <v>165909</v>
      </c>
      <c r="P33" s="3">
        <f t="shared" si="4"/>
        <v>165909</v>
      </c>
      <c r="Q33" s="148"/>
      <c r="R33" s="148"/>
      <c r="S33" s="38"/>
      <c r="T33" s="148"/>
      <c r="U33" s="18">
        <f t="shared" si="9"/>
        <v>165909</v>
      </c>
      <c r="V33" s="148"/>
      <c r="W33" s="148"/>
      <c r="X33" s="148"/>
      <c r="Y33" s="38"/>
      <c r="Z33" s="148"/>
      <c r="AA33" s="148"/>
      <c r="AB33" s="38"/>
      <c r="AC33" s="3">
        <f t="shared" si="5"/>
        <v>16590.900000000001</v>
      </c>
      <c r="AD33" s="3">
        <f t="shared" si="6"/>
        <v>348408.9</v>
      </c>
      <c r="AE33" s="6">
        <f t="shared" si="7"/>
        <v>121666.6</v>
      </c>
      <c r="AF33" s="6">
        <f t="shared" si="8"/>
        <v>226742.30000000002</v>
      </c>
    </row>
    <row r="34" spans="1:32" s="9" customFormat="1" ht="30" hidden="1" x14ac:dyDescent="0.25">
      <c r="A34" s="154" t="s">
        <v>54</v>
      </c>
      <c r="B34" s="148">
        <v>1</v>
      </c>
      <c r="C34" s="155" t="s">
        <v>73</v>
      </c>
      <c r="D34" s="38" t="s">
        <v>66</v>
      </c>
      <c r="E34" s="148">
        <v>104766</v>
      </c>
      <c r="F34" s="3">
        <f t="shared" si="0"/>
        <v>104766</v>
      </c>
      <c r="G34" s="38"/>
      <c r="H34" s="148"/>
      <c r="I34" s="148"/>
      <c r="J34" s="38"/>
      <c r="K34" s="148"/>
      <c r="L34" s="3">
        <f t="shared" si="1"/>
        <v>10476.6</v>
      </c>
      <c r="M34" s="3">
        <f t="shared" si="2"/>
        <v>115242.6</v>
      </c>
      <c r="N34" s="148" t="s">
        <v>66</v>
      </c>
      <c r="O34" s="3">
        <f t="shared" si="3"/>
        <v>157149</v>
      </c>
      <c r="P34" s="3">
        <f t="shared" si="4"/>
        <v>157149</v>
      </c>
      <c r="Q34" s="148"/>
      <c r="R34" s="148"/>
      <c r="S34" s="38"/>
      <c r="T34" s="148"/>
      <c r="U34" s="18">
        <f t="shared" si="9"/>
        <v>157149</v>
      </c>
      <c r="V34" s="148"/>
      <c r="W34" s="148"/>
      <c r="X34" s="148"/>
      <c r="Y34" s="38"/>
      <c r="Z34" s="148"/>
      <c r="AA34" s="148"/>
      <c r="AB34" s="38"/>
      <c r="AC34" s="3">
        <f t="shared" si="5"/>
        <v>15714.900000000001</v>
      </c>
      <c r="AD34" s="3">
        <f t="shared" si="6"/>
        <v>330012.90000000002</v>
      </c>
      <c r="AE34" s="6">
        <f t="shared" si="7"/>
        <v>115242.6</v>
      </c>
      <c r="AF34" s="6">
        <f t="shared" si="8"/>
        <v>214770.30000000002</v>
      </c>
    </row>
    <row r="35" spans="1:32" s="9" customFormat="1" ht="30" hidden="1" x14ac:dyDescent="0.25">
      <c r="A35" s="154" t="s">
        <v>55</v>
      </c>
      <c r="B35" s="148">
        <v>1</v>
      </c>
      <c r="C35" s="155" t="s">
        <v>65</v>
      </c>
      <c r="D35" s="38" t="s">
        <v>66</v>
      </c>
      <c r="E35" s="148">
        <v>116800</v>
      </c>
      <c r="F35" s="3">
        <f t="shared" si="0"/>
        <v>116800</v>
      </c>
      <c r="G35" s="38"/>
      <c r="H35" s="148"/>
      <c r="I35" s="148"/>
      <c r="J35" s="38"/>
      <c r="K35" s="148"/>
      <c r="L35" s="3">
        <f t="shared" si="1"/>
        <v>11680</v>
      </c>
      <c r="M35" s="3">
        <f t="shared" si="2"/>
        <v>128480</v>
      </c>
      <c r="N35" s="148" t="s">
        <v>66</v>
      </c>
      <c r="O35" s="3">
        <f t="shared" si="3"/>
        <v>175200</v>
      </c>
      <c r="P35" s="3">
        <f t="shared" si="4"/>
        <v>175200</v>
      </c>
      <c r="Q35" s="148"/>
      <c r="R35" s="148"/>
      <c r="S35" s="38"/>
      <c r="T35" s="148"/>
      <c r="U35" s="148"/>
      <c r="V35" s="148"/>
      <c r="W35" s="148"/>
      <c r="X35" s="148"/>
      <c r="Y35" s="38"/>
      <c r="Z35" s="148"/>
      <c r="AA35" s="148"/>
      <c r="AB35" s="38"/>
      <c r="AC35" s="3">
        <f t="shared" si="5"/>
        <v>17520</v>
      </c>
      <c r="AD35" s="3">
        <f t="shared" si="6"/>
        <v>192720</v>
      </c>
      <c r="AE35" s="6">
        <f t="shared" si="7"/>
        <v>128480</v>
      </c>
      <c r="AF35" s="6">
        <f t="shared" si="8"/>
        <v>64240</v>
      </c>
    </row>
    <row r="36" spans="1:32" s="9" customFormat="1" ht="30" hidden="1" x14ac:dyDescent="0.25">
      <c r="A36" s="154" t="s">
        <v>56</v>
      </c>
      <c r="B36" s="148">
        <v>1</v>
      </c>
      <c r="C36" s="155" t="s">
        <v>76</v>
      </c>
      <c r="D36" s="38" t="s">
        <v>66</v>
      </c>
      <c r="E36" s="148">
        <v>101758</v>
      </c>
      <c r="F36" s="3">
        <f t="shared" si="0"/>
        <v>101758</v>
      </c>
      <c r="G36" s="38"/>
      <c r="H36" s="148"/>
      <c r="I36" s="148"/>
      <c r="J36" s="38"/>
      <c r="K36" s="148"/>
      <c r="L36" s="3">
        <f t="shared" si="1"/>
        <v>10175.800000000001</v>
      </c>
      <c r="M36" s="3">
        <f t="shared" si="2"/>
        <v>111933.8</v>
      </c>
      <c r="N36" s="148" t="s">
        <v>66</v>
      </c>
      <c r="O36" s="3">
        <f t="shared" si="3"/>
        <v>152637</v>
      </c>
      <c r="P36" s="3">
        <f t="shared" si="4"/>
        <v>152637</v>
      </c>
      <c r="Q36" s="148"/>
      <c r="R36" s="148"/>
      <c r="S36" s="38"/>
      <c r="T36" s="148"/>
      <c r="U36" s="148"/>
      <c r="V36" s="148"/>
      <c r="W36" s="148"/>
      <c r="X36" s="148"/>
      <c r="Y36" s="38"/>
      <c r="Z36" s="148"/>
      <c r="AA36" s="148"/>
      <c r="AB36" s="38"/>
      <c r="AC36" s="3">
        <f t="shared" si="5"/>
        <v>15263.7</v>
      </c>
      <c r="AD36" s="3">
        <f t="shared" si="6"/>
        <v>167900.7</v>
      </c>
      <c r="AE36" s="6">
        <f t="shared" si="7"/>
        <v>111933.8</v>
      </c>
      <c r="AF36" s="6">
        <f t="shared" si="8"/>
        <v>55966.900000000009</v>
      </c>
    </row>
    <row r="37" spans="1:32" s="9" customFormat="1" ht="15" hidden="1" x14ac:dyDescent="0.25">
      <c r="A37" s="154" t="s">
        <v>57</v>
      </c>
      <c r="B37" s="148">
        <v>1</v>
      </c>
      <c r="C37" s="155" t="s">
        <v>65</v>
      </c>
      <c r="D37" s="38" t="s">
        <v>87</v>
      </c>
      <c r="E37" s="148">
        <v>112022</v>
      </c>
      <c r="F37" s="3">
        <f t="shared" si="0"/>
        <v>112022</v>
      </c>
      <c r="G37" s="38"/>
      <c r="H37" s="148"/>
      <c r="I37" s="148"/>
      <c r="J37" s="38"/>
      <c r="K37" s="148"/>
      <c r="L37" s="3">
        <f t="shared" si="1"/>
        <v>11202.2</v>
      </c>
      <c r="M37" s="3">
        <f t="shared" si="2"/>
        <v>123224.2</v>
      </c>
      <c r="N37" s="148" t="s">
        <v>87</v>
      </c>
      <c r="O37" s="3">
        <f>E37</f>
        <v>112022</v>
      </c>
      <c r="P37" s="3">
        <f t="shared" si="4"/>
        <v>112022</v>
      </c>
      <c r="Q37" s="148"/>
      <c r="R37" s="148"/>
      <c r="S37" s="38"/>
      <c r="T37" s="148"/>
      <c r="U37" s="148"/>
      <c r="V37" s="148"/>
      <c r="W37" s="148"/>
      <c r="X37" s="148"/>
      <c r="Y37" s="38"/>
      <c r="Z37" s="148"/>
      <c r="AA37" s="148"/>
      <c r="AB37" s="38"/>
      <c r="AC37" s="3">
        <f t="shared" si="5"/>
        <v>11202.2</v>
      </c>
      <c r="AD37" s="3">
        <f t="shared" si="6"/>
        <v>123224.2</v>
      </c>
      <c r="AE37" s="6">
        <f t="shared" si="7"/>
        <v>123224.2</v>
      </c>
      <c r="AF37" s="6">
        <f t="shared" si="8"/>
        <v>0</v>
      </c>
    </row>
    <row r="38" spans="1:32" s="9" customFormat="1" ht="30" hidden="1" x14ac:dyDescent="0.25">
      <c r="A38" s="154" t="s">
        <v>58</v>
      </c>
      <c r="B38" s="148">
        <v>1</v>
      </c>
      <c r="C38" s="40" t="s">
        <v>63</v>
      </c>
      <c r="D38" s="38" t="s">
        <v>66</v>
      </c>
      <c r="E38" s="148">
        <v>104766</v>
      </c>
      <c r="F38" s="3">
        <f t="shared" si="0"/>
        <v>104766</v>
      </c>
      <c r="G38" s="38"/>
      <c r="H38" s="148"/>
      <c r="I38" s="148"/>
      <c r="J38" s="38"/>
      <c r="K38" s="148"/>
      <c r="L38" s="3">
        <f t="shared" si="1"/>
        <v>10476.6</v>
      </c>
      <c r="M38" s="3">
        <f t="shared" si="2"/>
        <v>115242.6</v>
      </c>
      <c r="N38" s="148" t="s">
        <v>66</v>
      </c>
      <c r="O38" s="3">
        <f t="shared" si="3"/>
        <v>157149</v>
      </c>
      <c r="P38" s="3">
        <f t="shared" si="4"/>
        <v>157149</v>
      </c>
      <c r="Q38" s="148"/>
      <c r="R38" s="148"/>
      <c r="S38" s="38"/>
      <c r="T38" s="148"/>
      <c r="U38" s="148"/>
      <c r="V38" s="148"/>
      <c r="W38" s="148"/>
      <c r="X38" s="148"/>
      <c r="Y38" s="38"/>
      <c r="Z38" s="148"/>
      <c r="AA38" s="148"/>
      <c r="AB38" s="38"/>
      <c r="AC38" s="3">
        <f t="shared" si="5"/>
        <v>15714.900000000001</v>
      </c>
      <c r="AD38" s="3">
        <f t="shared" si="6"/>
        <v>172863.9</v>
      </c>
      <c r="AE38" s="6">
        <f t="shared" si="7"/>
        <v>115242.6</v>
      </c>
      <c r="AF38" s="6">
        <f t="shared" si="8"/>
        <v>57621.299999999988</v>
      </c>
    </row>
    <row r="39" spans="1:32" s="9" customFormat="1" ht="15" hidden="1" x14ac:dyDescent="0.25">
      <c r="A39" s="161" t="s">
        <v>59</v>
      </c>
      <c r="B39" s="148">
        <v>1</v>
      </c>
      <c r="C39" s="43" t="s">
        <v>84</v>
      </c>
      <c r="D39" s="38" t="s">
        <v>83</v>
      </c>
      <c r="E39" s="148">
        <v>99634</v>
      </c>
      <c r="F39" s="3">
        <f t="shared" si="0"/>
        <v>99634</v>
      </c>
      <c r="G39" s="38"/>
      <c r="H39" s="148"/>
      <c r="I39" s="148"/>
      <c r="J39" s="38"/>
      <c r="K39" s="148"/>
      <c r="L39" s="3">
        <f t="shared" si="1"/>
        <v>9963.4000000000015</v>
      </c>
      <c r="M39" s="3">
        <f t="shared" si="2"/>
        <v>109597.4</v>
      </c>
      <c r="N39" s="148" t="s">
        <v>83</v>
      </c>
      <c r="O39" s="3">
        <f t="shared" si="3"/>
        <v>149451</v>
      </c>
      <c r="P39" s="3">
        <f t="shared" si="4"/>
        <v>149451</v>
      </c>
      <c r="Q39" s="148"/>
      <c r="R39" s="148"/>
      <c r="S39" s="38"/>
      <c r="T39" s="148"/>
      <c r="U39" s="148"/>
      <c r="V39" s="148"/>
      <c r="W39" s="148"/>
      <c r="X39" s="148"/>
      <c r="Y39" s="38"/>
      <c r="Z39" s="148"/>
      <c r="AA39" s="148"/>
      <c r="AB39" s="38"/>
      <c r="AC39" s="3">
        <f t="shared" si="5"/>
        <v>14945.1</v>
      </c>
      <c r="AD39" s="3">
        <f t="shared" si="6"/>
        <v>164396.1</v>
      </c>
      <c r="AE39" s="6">
        <f t="shared" si="7"/>
        <v>109597.4</v>
      </c>
      <c r="AF39" s="6">
        <f t="shared" si="8"/>
        <v>54798.700000000012</v>
      </c>
    </row>
    <row r="40" spans="1:32" s="9" customFormat="1" ht="15" hidden="1" x14ac:dyDescent="0.25">
      <c r="A40" s="162"/>
      <c r="B40" s="148">
        <v>1</v>
      </c>
      <c r="C40" s="148" t="s">
        <v>85</v>
      </c>
      <c r="D40" s="38" t="s">
        <v>83</v>
      </c>
      <c r="E40" s="148">
        <v>96980</v>
      </c>
      <c r="F40" s="3">
        <f t="shared" si="0"/>
        <v>96980</v>
      </c>
      <c r="G40" s="38"/>
      <c r="H40" s="148"/>
      <c r="I40" s="148"/>
      <c r="J40" s="38"/>
      <c r="K40" s="148"/>
      <c r="L40" s="3">
        <f t="shared" si="1"/>
        <v>9698</v>
      </c>
      <c r="M40" s="3">
        <f t="shared" si="2"/>
        <v>106678</v>
      </c>
      <c r="N40" s="148" t="s">
        <v>83</v>
      </c>
      <c r="O40" s="3">
        <f t="shared" si="3"/>
        <v>145470</v>
      </c>
      <c r="P40" s="38">
        <f t="shared" si="4"/>
        <v>145470</v>
      </c>
      <c r="Q40" s="148"/>
      <c r="R40" s="148"/>
      <c r="S40" s="38"/>
      <c r="T40" s="148"/>
      <c r="U40" s="148"/>
      <c r="V40" s="148"/>
      <c r="W40" s="148"/>
      <c r="X40" s="148"/>
      <c r="Y40" s="38"/>
      <c r="Z40" s="148"/>
      <c r="AA40" s="148"/>
      <c r="AB40" s="38"/>
      <c r="AC40" s="148">
        <f t="shared" si="5"/>
        <v>14547</v>
      </c>
      <c r="AD40" s="3">
        <f t="shared" si="6"/>
        <v>160017</v>
      </c>
      <c r="AE40" s="6">
        <f t="shared" si="7"/>
        <v>106678</v>
      </c>
      <c r="AF40" s="6">
        <f t="shared" si="8"/>
        <v>53339</v>
      </c>
    </row>
    <row r="41" spans="1:32" s="9" customFormat="1" ht="15" hidden="1" x14ac:dyDescent="0.25">
      <c r="A41" s="162"/>
      <c r="B41" s="148">
        <v>1</v>
      </c>
      <c r="C41" s="148" t="s">
        <v>86</v>
      </c>
      <c r="D41" s="38" t="s">
        <v>83</v>
      </c>
      <c r="E41" s="148">
        <v>96980</v>
      </c>
      <c r="F41" s="3">
        <f t="shared" si="0"/>
        <v>96980</v>
      </c>
      <c r="G41" s="38"/>
      <c r="H41" s="148"/>
      <c r="I41" s="148"/>
      <c r="J41" s="38"/>
      <c r="K41" s="148"/>
      <c r="L41" s="3">
        <f t="shared" si="1"/>
        <v>9698</v>
      </c>
      <c r="M41" s="3">
        <f t="shared" si="2"/>
        <v>106678</v>
      </c>
      <c r="N41" s="148" t="s">
        <v>83</v>
      </c>
      <c r="O41" s="3">
        <f t="shared" si="3"/>
        <v>145470</v>
      </c>
      <c r="P41" s="38">
        <f t="shared" si="4"/>
        <v>145470</v>
      </c>
      <c r="Q41" s="148"/>
      <c r="R41" s="148"/>
      <c r="S41" s="38"/>
      <c r="T41" s="148"/>
      <c r="U41" s="148"/>
      <c r="V41" s="148"/>
      <c r="W41" s="148"/>
      <c r="X41" s="148"/>
      <c r="Y41" s="38"/>
      <c r="Z41" s="148"/>
      <c r="AA41" s="148"/>
      <c r="AB41" s="38"/>
      <c r="AC41" s="148">
        <f t="shared" si="5"/>
        <v>14547</v>
      </c>
      <c r="AD41" s="3">
        <f t="shared" si="6"/>
        <v>160017</v>
      </c>
      <c r="AE41" s="6">
        <f t="shared" si="7"/>
        <v>106678</v>
      </c>
      <c r="AF41" s="6">
        <f t="shared" si="8"/>
        <v>53339</v>
      </c>
    </row>
    <row r="42" spans="1:32" s="9" customFormat="1" ht="15" hidden="1" x14ac:dyDescent="0.25">
      <c r="A42" s="120" t="s">
        <v>61</v>
      </c>
      <c r="B42" s="148">
        <v>1</v>
      </c>
      <c r="C42" s="148" t="s">
        <v>88</v>
      </c>
      <c r="D42" s="38" t="s">
        <v>87</v>
      </c>
      <c r="E42" s="148">
        <v>108837</v>
      </c>
      <c r="F42" s="3">
        <f t="shared" si="0"/>
        <v>108837</v>
      </c>
      <c r="G42" s="38"/>
      <c r="H42" s="148"/>
      <c r="I42" s="148"/>
      <c r="J42" s="38"/>
      <c r="K42" s="148"/>
      <c r="L42" s="3">
        <f t="shared" si="1"/>
        <v>10883.7</v>
      </c>
      <c r="M42" s="3">
        <f t="shared" si="2"/>
        <v>119720.7</v>
      </c>
      <c r="N42" s="148" t="s">
        <v>87</v>
      </c>
      <c r="O42" s="3">
        <f>E42</f>
        <v>108837</v>
      </c>
      <c r="P42" s="38">
        <f t="shared" si="4"/>
        <v>108837</v>
      </c>
      <c r="Q42" s="148"/>
      <c r="R42" s="148"/>
      <c r="S42" s="38"/>
      <c r="T42" s="148"/>
      <c r="U42" s="148"/>
      <c r="V42" s="148"/>
      <c r="W42" s="148"/>
      <c r="X42" s="148"/>
      <c r="Y42" s="38"/>
      <c r="Z42" s="148"/>
      <c r="AA42" s="148"/>
      <c r="AB42" s="38"/>
      <c r="AC42" s="46">
        <f t="shared" si="5"/>
        <v>10883.7</v>
      </c>
      <c r="AD42" s="3">
        <f t="shared" si="6"/>
        <v>119720.7</v>
      </c>
      <c r="AE42" s="6">
        <f t="shared" si="7"/>
        <v>119720.7</v>
      </c>
      <c r="AF42" s="6">
        <f t="shared" si="8"/>
        <v>0</v>
      </c>
    </row>
    <row r="43" spans="1:32" s="9" customFormat="1" ht="15" hidden="1" x14ac:dyDescent="0.25">
      <c r="A43" s="47" t="s">
        <v>62</v>
      </c>
      <c r="B43" s="147">
        <v>1</v>
      </c>
      <c r="C43" s="147" t="s">
        <v>90</v>
      </c>
      <c r="D43" s="48" t="s">
        <v>89</v>
      </c>
      <c r="E43" s="147">
        <v>93971</v>
      </c>
      <c r="F43" s="16">
        <f t="shared" si="0"/>
        <v>93971</v>
      </c>
      <c r="G43" s="48"/>
      <c r="H43" s="147"/>
      <c r="I43" s="147"/>
      <c r="J43" s="48"/>
      <c r="K43" s="147"/>
      <c r="L43" s="16">
        <f t="shared" si="1"/>
        <v>9397.1</v>
      </c>
      <c r="M43" s="16">
        <f t="shared" si="2"/>
        <v>103368.1</v>
      </c>
      <c r="N43" s="147" t="s">
        <v>89</v>
      </c>
      <c r="O43" s="16">
        <f t="shared" ref="O43" si="10">E43*1.5</f>
        <v>140956.5</v>
      </c>
      <c r="P43" s="48">
        <f t="shared" si="4"/>
        <v>140956.5</v>
      </c>
      <c r="Q43" s="147"/>
      <c r="R43" s="147"/>
      <c r="S43" s="48"/>
      <c r="T43" s="147"/>
      <c r="U43" s="147"/>
      <c r="V43" s="147"/>
      <c r="W43" s="147"/>
      <c r="X43" s="147"/>
      <c r="Y43" s="48"/>
      <c r="Z43" s="147"/>
      <c r="AA43" s="147"/>
      <c r="AB43" s="48"/>
      <c r="AC43" s="49">
        <f t="shared" si="5"/>
        <v>14095.650000000001</v>
      </c>
      <c r="AD43" s="3">
        <f t="shared" si="6"/>
        <v>155052.15</v>
      </c>
      <c r="AE43" s="50">
        <f t="shared" si="7"/>
        <v>103368.1</v>
      </c>
      <c r="AF43" s="50">
        <f t="shared" si="8"/>
        <v>51684.049999999988</v>
      </c>
    </row>
    <row r="44" spans="1:32" s="9" customFormat="1" ht="14.25" hidden="1" x14ac:dyDescent="0.2">
      <c r="A44" s="137" t="s">
        <v>29</v>
      </c>
      <c r="B44" s="138">
        <f>SUM(B29:B43)</f>
        <v>15</v>
      </c>
      <c r="C44" s="138"/>
      <c r="D44" s="139"/>
      <c r="E44" s="138"/>
      <c r="F44" s="140">
        <f>SUM(F29:F43)</f>
        <v>1604587</v>
      </c>
      <c r="G44" s="140">
        <f t="shared" ref="G44:M44" si="11">SUM(G29:G43)</f>
        <v>0</v>
      </c>
      <c r="H44" s="140">
        <f t="shared" si="11"/>
        <v>0</v>
      </c>
      <c r="I44" s="140">
        <f t="shared" si="11"/>
        <v>0</v>
      </c>
      <c r="J44" s="140">
        <f t="shared" si="11"/>
        <v>0</v>
      </c>
      <c r="K44" s="140">
        <f t="shared" si="11"/>
        <v>0</v>
      </c>
      <c r="L44" s="140">
        <f t="shared" si="11"/>
        <v>160458.70000000001</v>
      </c>
      <c r="M44" s="140">
        <f t="shared" si="11"/>
        <v>1765045.7000000002</v>
      </c>
      <c r="N44" s="138"/>
      <c r="O44" s="138"/>
      <c r="P44" s="141">
        <f>SUM(P29:P43)</f>
        <v>2296451</v>
      </c>
      <c r="Q44" s="141">
        <f t="shared" ref="Q44:AC44" si="12">SUM(Q29:Q43)</f>
        <v>0</v>
      </c>
      <c r="R44" s="141">
        <f t="shared" si="12"/>
        <v>0</v>
      </c>
      <c r="S44" s="141">
        <f t="shared" si="12"/>
        <v>0</v>
      </c>
      <c r="T44" s="141">
        <f t="shared" si="12"/>
        <v>0</v>
      </c>
      <c r="U44" s="141">
        <f t="shared" si="12"/>
        <v>668680.5</v>
      </c>
      <c r="V44" s="141">
        <f t="shared" si="12"/>
        <v>0</v>
      </c>
      <c r="W44" s="141">
        <f t="shared" si="12"/>
        <v>0</v>
      </c>
      <c r="X44" s="141">
        <f t="shared" si="12"/>
        <v>0</v>
      </c>
      <c r="Y44" s="141">
        <f t="shared" si="12"/>
        <v>0</v>
      </c>
      <c r="Z44" s="141">
        <f t="shared" si="12"/>
        <v>0</v>
      </c>
      <c r="AA44" s="141">
        <f t="shared" si="12"/>
        <v>0</v>
      </c>
      <c r="AB44" s="141">
        <f t="shared" si="12"/>
        <v>0</v>
      </c>
      <c r="AC44" s="141">
        <f t="shared" si="12"/>
        <v>229645.10000000003</v>
      </c>
      <c r="AD44" s="140">
        <f>SUM(AD29:AD43)</f>
        <v>3194776.6000000006</v>
      </c>
      <c r="AE44" s="142">
        <f t="shared" si="7"/>
        <v>1765045.7000000002</v>
      </c>
      <c r="AF44" s="143">
        <f t="shared" si="8"/>
        <v>1429730.9000000004</v>
      </c>
    </row>
    <row r="45" spans="1:32" s="9" customFormat="1" ht="17.25" customHeight="1" x14ac:dyDescent="0.25">
      <c r="A45" s="39" t="s">
        <v>27</v>
      </c>
      <c r="B45" s="40">
        <v>1</v>
      </c>
      <c r="C45" s="13" t="s">
        <v>63</v>
      </c>
      <c r="D45" s="13" t="s">
        <v>28</v>
      </c>
      <c r="E45" s="3">
        <v>110252</v>
      </c>
      <c r="F45" s="3">
        <f>E45</f>
        <v>110252</v>
      </c>
      <c r="G45" s="3"/>
      <c r="H45" s="3"/>
      <c r="I45" s="3"/>
      <c r="J45" s="3"/>
      <c r="K45" s="3"/>
      <c r="L45" s="3">
        <f>(F45+G45)*10%</f>
        <v>11025.2</v>
      </c>
      <c r="M45" s="3">
        <f>SUM(F45+G45+H45+I45+K45+L45+J45)</f>
        <v>121277.2</v>
      </c>
      <c r="N45" s="5" t="s">
        <v>28</v>
      </c>
      <c r="O45" s="3">
        <f>E45*1.5</f>
        <v>165378</v>
      </c>
      <c r="P45" s="3">
        <f>O45*B45</f>
        <v>165378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f>(P45+Q45)*10%</f>
        <v>16537.8</v>
      </c>
      <c r="AD45" s="3">
        <f>SUM(P45+Q45+R45+S45+X45+Y45+Z45+AA45+AB45+AC45+U45+V45+W45+T45)</f>
        <v>181915.8</v>
      </c>
      <c r="AE45" s="6">
        <f>M45</f>
        <v>121277.2</v>
      </c>
      <c r="AF45" s="6">
        <f>AD45-AE45</f>
        <v>60638.599999999991</v>
      </c>
    </row>
    <row r="46" spans="1:32" s="9" customFormat="1" ht="18.75" customHeight="1" x14ac:dyDescent="0.25">
      <c r="A46" s="154" t="s">
        <v>51</v>
      </c>
      <c r="B46" s="148">
        <v>1</v>
      </c>
      <c r="C46" s="1" t="s">
        <v>65</v>
      </c>
      <c r="D46" s="38" t="s">
        <v>66</v>
      </c>
      <c r="E46" s="148">
        <v>116800</v>
      </c>
      <c r="F46" s="3">
        <f t="shared" ref="F46:F59" si="13">E46</f>
        <v>116800</v>
      </c>
      <c r="G46" s="38"/>
      <c r="H46" s="148"/>
      <c r="I46" s="148"/>
      <c r="J46" s="38"/>
      <c r="K46" s="148"/>
      <c r="L46" s="3">
        <f t="shared" ref="L46:L60" si="14">(F46+G46)*10%</f>
        <v>11680</v>
      </c>
      <c r="M46" s="3">
        <f t="shared" ref="M46:M60" si="15">SUM(F46+G46+H46+I46+K46+L46+J46)</f>
        <v>128480</v>
      </c>
      <c r="N46" s="148" t="s">
        <v>66</v>
      </c>
      <c r="O46" s="3">
        <f t="shared" ref="O46:O57" si="16">E46*1.5</f>
        <v>175200</v>
      </c>
      <c r="P46" s="3">
        <f t="shared" ref="P46:P59" si="17">O46*B46</f>
        <v>175200</v>
      </c>
      <c r="Q46" s="148"/>
      <c r="R46" s="148"/>
      <c r="S46" s="38"/>
      <c r="T46" s="148"/>
      <c r="U46" s="148"/>
      <c r="V46" s="148"/>
      <c r="W46" s="148"/>
      <c r="X46" s="148"/>
      <c r="Y46" s="38"/>
      <c r="Z46" s="148"/>
      <c r="AA46" s="148"/>
      <c r="AB46" s="38"/>
      <c r="AC46" s="3">
        <f t="shared" ref="AC46:AC59" si="18">(P46+Q46)*10%</f>
        <v>17520</v>
      </c>
      <c r="AD46" s="3">
        <f t="shared" ref="AD46:AD59" si="19">SUM(P46+Q46+R46+S46+X46+Y46+Z46+AA46+AB46+AC46+U46+V46+W46+T46)</f>
        <v>192720</v>
      </c>
      <c r="AE46" s="6">
        <f t="shared" ref="AE46:AE60" si="20">M46</f>
        <v>128480</v>
      </c>
      <c r="AF46" s="6">
        <f t="shared" ref="AF46:AF59" si="21">AD46-AE46</f>
        <v>64240</v>
      </c>
    </row>
    <row r="47" spans="1:32" s="9" customFormat="1" ht="21" customHeight="1" x14ac:dyDescent="0.25">
      <c r="A47" s="154" t="s">
        <v>51</v>
      </c>
      <c r="B47" s="148">
        <v>1</v>
      </c>
      <c r="C47" s="148" t="s">
        <v>68</v>
      </c>
      <c r="D47" s="38" t="s">
        <v>66</v>
      </c>
      <c r="E47" s="148">
        <v>113615</v>
      </c>
      <c r="F47" s="3">
        <f t="shared" si="13"/>
        <v>113615</v>
      </c>
      <c r="G47" s="38"/>
      <c r="H47" s="148"/>
      <c r="I47" s="148"/>
      <c r="J47" s="38"/>
      <c r="K47" s="148"/>
      <c r="L47" s="3">
        <f t="shared" si="14"/>
        <v>11361.5</v>
      </c>
      <c r="M47" s="3">
        <f t="shared" si="15"/>
        <v>124976.5</v>
      </c>
      <c r="N47" s="148" t="s">
        <v>66</v>
      </c>
      <c r="O47" s="3">
        <f t="shared" si="16"/>
        <v>170422.5</v>
      </c>
      <c r="P47" s="3">
        <f t="shared" si="17"/>
        <v>170422.5</v>
      </c>
      <c r="Q47" s="148"/>
      <c r="R47" s="148"/>
      <c r="S47" s="38"/>
      <c r="T47" s="148"/>
      <c r="U47" s="18">
        <f>O47</f>
        <v>170422.5</v>
      </c>
      <c r="V47" s="148"/>
      <c r="W47" s="148"/>
      <c r="X47" s="148"/>
      <c r="Y47" s="38"/>
      <c r="Z47" s="148"/>
      <c r="AA47" s="148"/>
      <c r="AB47" s="38"/>
      <c r="AC47" s="3">
        <f>(P47+Q47)*10%</f>
        <v>17042.25</v>
      </c>
      <c r="AD47" s="3">
        <f t="shared" si="19"/>
        <v>357887.25</v>
      </c>
      <c r="AE47" s="6">
        <f t="shared" si="20"/>
        <v>124976.5</v>
      </c>
      <c r="AF47" s="6">
        <f>AD47-AE47</f>
        <v>232910.75</v>
      </c>
    </row>
    <row r="48" spans="1:32" s="9" customFormat="1" ht="30" x14ac:dyDescent="0.25">
      <c r="A48" s="154" t="s">
        <v>52</v>
      </c>
      <c r="B48" s="148">
        <v>1</v>
      </c>
      <c r="C48" s="148" t="s">
        <v>65</v>
      </c>
      <c r="D48" s="38" t="s">
        <v>66</v>
      </c>
      <c r="E48" s="148">
        <v>116800</v>
      </c>
      <c r="F48" s="3">
        <f t="shared" si="13"/>
        <v>116800</v>
      </c>
      <c r="G48" s="38"/>
      <c r="H48" s="148"/>
      <c r="I48" s="148"/>
      <c r="J48" s="38"/>
      <c r="K48" s="148"/>
      <c r="L48" s="3">
        <f t="shared" si="14"/>
        <v>11680</v>
      </c>
      <c r="M48" s="3">
        <f t="shared" si="15"/>
        <v>128480</v>
      </c>
      <c r="N48" s="148" t="s">
        <v>66</v>
      </c>
      <c r="O48" s="3">
        <f t="shared" si="16"/>
        <v>175200</v>
      </c>
      <c r="P48" s="3">
        <f t="shared" si="17"/>
        <v>175200</v>
      </c>
      <c r="Q48" s="148"/>
      <c r="R48" s="148"/>
      <c r="S48" s="38"/>
      <c r="T48" s="148"/>
      <c r="U48" s="18">
        <f t="shared" ref="U48:U50" si="22">O48</f>
        <v>175200</v>
      </c>
      <c r="V48" s="148"/>
      <c r="W48" s="148"/>
      <c r="X48" s="148"/>
      <c r="Y48" s="38"/>
      <c r="Z48" s="148"/>
      <c r="AA48" s="148"/>
      <c r="AB48" s="38"/>
      <c r="AC48" s="3">
        <f t="shared" si="18"/>
        <v>17520</v>
      </c>
      <c r="AD48" s="3">
        <f t="shared" si="19"/>
        <v>367920</v>
      </c>
      <c r="AE48" s="6">
        <f t="shared" si="20"/>
        <v>128480</v>
      </c>
      <c r="AF48" s="6">
        <f t="shared" si="21"/>
        <v>239440</v>
      </c>
    </row>
    <row r="49" spans="1:32" s="9" customFormat="1" ht="30" x14ac:dyDescent="0.25">
      <c r="A49" s="154" t="s">
        <v>53</v>
      </c>
      <c r="B49" s="148">
        <v>1</v>
      </c>
      <c r="C49" s="148" t="s">
        <v>72</v>
      </c>
      <c r="D49" s="38" t="s">
        <v>66</v>
      </c>
      <c r="E49" s="148">
        <v>110606</v>
      </c>
      <c r="F49" s="3">
        <f t="shared" si="13"/>
        <v>110606</v>
      </c>
      <c r="G49" s="38"/>
      <c r="H49" s="148"/>
      <c r="I49" s="148"/>
      <c r="J49" s="38"/>
      <c r="K49" s="148"/>
      <c r="L49" s="3">
        <f t="shared" si="14"/>
        <v>11060.6</v>
      </c>
      <c r="M49" s="3">
        <f t="shared" si="15"/>
        <v>121666.6</v>
      </c>
      <c r="N49" s="148" t="s">
        <v>66</v>
      </c>
      <c r="O49" s="3">
        <f t="shared" si="16"/>
        <v>165909</v>
      </c>
      <c r="P49" s="3">
        <f t="shared" si="17"/>
        <v>165909</v>
      </c>
      <c r="Q49" s="148"/>
      <c r="R49" s="148"/>
      <c r="S49" s="38"/>
      <c r="T49" s="148"/>
      <c r="U49" s="18">
        <f t="shared" si="22"/>
        <v>165909</v>
      </c>
      <c r="V49" s="148"/>
      <c r="W49" s="148"/>
      <c r="X49" s="148"/>
      <c r="Y49" s="38"/>
      <c r="Z49" s="148"/>
      <c r="AA49" s="148"/>
      <c r="AB49" s="38"/>
      <c r="AC49" s="3">
        <f t="shared" si="18"/>
        <v>16590.900000000001</v>
      </c>
      <c r="AD49" s="3">
        <f t="shared" si="19"/>
        <v>348408.9</v>
      </c>
      <c r="AE49" s="6">
        <f t="shared" si="20"/>
        <v>121666.6</v>
      </c>
      <c r="AF49" s="6">
        <f t="shared" si="21"/>
        <v>226742.30000000002</v>
      </c>
    </row>
    <row r="50" spans="1:32" s="9" customFormat="1" ht="30" x14ac:dyDescent="0.25">
      <c r="A50" s="154" t="s">
        <v>54</v>
      </c>
      <c r="B50" s="148">
        <v>1</v>
      </c>
      <c r="C50" s="155" t="s">
        <v>73</v>
      </c>
      <c r="D50" s="38" t="s">
        <v>66</v>
      </c>
      <c r="E50" s="148">
        <v>104766</v>
      </c>
      <c r="F50" s="3">
        <f t="shared" si="13"/>
        <v>104766</v>
      </c>
      <c r="G50" s="38"/>
      <c r="H50" s="148"/>
      <c r="I50" s="148"/>
      <c r="J50" s="38"/>
      <c r="K50" s="148"/>
      <c r="L50" s="3">
        <f t="shared" si="14"/>
        <v>10476.6</v>
      </c>
      <c r="M50" s="3">
        <f t="shared" si="15"/>
        <v>115242.6</v>
      </c>
      <c r="N50" s="148" t="s">
        <v>66</v>
      </c>
      <c r="O50" s="3">
        <f t="shared" si="16"/>
        <v>157149</v>
      </c>
      <c r="P50" s="3">
        <f t="shared" si="17"/>
        <v>157149</v>
      </c>
      <c r="Q50" s="148"/>
      <c r="R50" s="148"/>
      <c r="S50" s="38"/>
      <c r="T50" s="148"/>
      <c r="U50" s="18">
        <f t="shared" si="22"/>
        <v>157149</v>
      </c>
      <c r="V50" s="148"/>
      <c r="W50" s="148"/>
      <c r="X50" s="148"/>
      <c r="Y50" s="38"/>
      <c r="Z50" s="148"/>
      <c r="AA50" s="148"/>
      <c r="AB50" s="38"/>
      <c r="AC50" s="3">
        <f t="shared" si="18"/>
        <v>15714.900000000001</v>
      </c>
      <c r="AD50" s="3">
        <f t="shared" si="19"/>
        <v>330012.90000000002</v>
      </c>
      <c r="AE50" s="6">
        <f t="shared" si="20"/>
        <v>115242.6</v>
      </c>
      <c r="AF50" s="6">
        <f t="shared" si="21"/>
        <v>214770.30000000002</v>
      </c>
    </row>
    <row r="51" spans="1:32" s="9" customFormat="1" ht="30" x14ac:dyDescent="0.25">
      <c r="A51" s="154" t="s">
        <v>55</v>
      </c>
      <c r="B51" s="148">
        <v>1</v>
      </c>
      <c r="C51" s="155" t="s">
        <v>65</v>
      </c>
      <c r="D51" s="38" t="s">
        <v>66</v>
      </c>
      <c r="E51" s="148">
        <v>116800</v>
      </c>
      <c r="F51" s="3">
        <f t="shared" si="13"/>
        <v>116800</v>
      </c>
      <c r="G51" s="38"/>
      <c r="H51" s="148"/>
      <c r="I51" s="148"/>
      <c r="J51" s="38"/>
      <c r="K51" s="148"/>
      <c r="L51" s="3">
        <f t="shared" si="14"/>
        <v>11680</v>
      </c>
      <c r="M51" s="3">
        <f t="shared" si="15"/>
        <v>128480</v>
      </c>
      <c r="N51" s="148" t="s">
        <v>66</v>
      </c>
      <c r="O51" s="3">
        <f t="shared" si="16"/>
        <v>175200</v>
      </c>
      <c r="P51" s="3">
        <f t="shared" si="17"/>
        <v>175200</v>
      </c>
      <c r="Q51" s="148"/>
      <c r="R51" s="148"/>
      <c r="S51" s="38"/>
      <c r="T51" s="148"/>
      <c r="U51" s="148"/>
      <c r="V51" s="148"/>
      <c r="W51" s="148"/>
      <c r="X51" s="148"/>
      <c r="Y51" s="38"/>
      <c r="Z51" s="148"/>
      <c r="AA51" s="148"/>
      <c r="AB51" s="38"/>
      <c r="AC51" s="3">
        <f t="shared" si="18"/>
        <v>17520</v>
      </c>
      <c r="AD51" s="3">
        <f t="shared" si="19"/>
        <v>192720</v>
      </c>
      <c r="AE51" s="6">
        <f t="shared" si="20"/>
        <v>128480</v>
      </c>
      <c r="AF51" s="6">
        <f t="shared" si="21"/>
        <v>64240</v>
      </c>
    </row>
    <row r="52" spans="1:32" s="9" customFormat="1" ht="30" x14ac:dyDescent="0.25">
      <c r="A52" s="154" t="s">
        <v>56</v>
      </c>
      <c r="B52" s="148">
        <v>1</v>
      </c>
      <c r="C52" s="155" t="s">
        <v>76</v>
      </c>
      <c r="D52" s="38" t="s">
        <v>66</v>
      </c>
      <c r="E52" s="148">
        <v>101758</v>
      </c>
      <c r="F52" s="3">
        <f t="shared" si="13"/>
        <v>101758</v>
      </c>
      <c r="G52" s="38"/>
      <c r="H52" s="148"/>
      <c r="I52" s="148"/>
      <c r="J52" s="38"/>
      <c r="K52" s="148"/>
      <c r="L52" s="3">
        <f t="shared" si="14"/>
        <v>10175.800000000001</v>
      </c>
      <c r="M52" s="3">
        <f t="shared" si="15"/>
        <v>111933.8</v>
      </c>
      <c r="N52" s="148" t="s">
        <v>66</v>
      </c>
      <c r="O52" s="3">
        <f t="shared" si="16"/>
        <v>152637</v>
      </c>
      <c r="P52" s="3">
        <f t="shared" si="17"/>
        <v>152637</v>
      </c>
      <c r="Q52" s="148"/>
      <c r="R52" s="148"/>
      <c r="S52" s="38"/>
      <c r="T52" s="148"/>
      <c r="U52" s="148"/>
      <c r="V52" s="148"/>
      <c r="W52" s="148"/>
      <c r="X52" s="148"/>
      <c r="Y52" s="38"/>
      <c r="Z52" s="148"/>
      <c r="AA52" s="148"/>
      <c r="AB52" s="38"/>
      <c r="AC52" s="3">
        <f t="shared" si="18"/>
        <v>15263.7</v>
      </c>
      <c r="AD52" s="3">
        <f t="shared" si="19"/>
        <v>167900.7</v>
      </c>
      <c r="AE52" s="6">
        <f t="shared" si="20"/>
        <v>111933.8</v>
      </c>
      <c r="AF52" s="6">
        <f t="shared" si="21"/>
        <v>55966.900000000009</v>
      </c>
    </row>
    <row r="53" spans="1:32" s="9" customFormat="1" ht="15" x14ac:dyDescent="0.25">
      <c r="A53" s="154" t="s">
        <v>57</v>
      </c>
      <c r="B53" s="148">
        <v>1</v>
      </c>
      <c r="C53" s="155" t="s">
        <v>65</v>
      </c>
      <c r="D53" s="38" t="s">
        <v>87</v>
      </c>
      <c r="E53" s="148">
        <v>112022</v>
      </c>
      <c r="F53" s="3">
        <f t="shared" si="13"/>
        <v>112022</v>
      </c>
      <c r="G53" s="38"/>
      <c r="H53" s="148"/>
      <c r="I53" s="148"/>
      <c r="J53" s="38"/>
      <c r="K53" s="148"/>
      <c r="L53" s="3">
        <f t="shared" si="14"/>
        <v>11202.2</v>
      </c>
      <c r="M53" s="3">
        <f t="shared" si="15"/>
        <v>123224.2</v>
      </c>
      <c r="N53" s="148" t="s">
        <v>87</v>
      </c>
      <c r="O53" s="3">
        <f>E53</f>
        <v>112022</v>
      </c>
      <c r="P53" s="3">
        <f t="shared" si="17"/>
        <v>112022</v>
      </c>
      <c r="Q53" s="148"/>
      <c r="R53" s="148"/>
      <c r="S53" s="38"/>
      <c r="T53" s="148"/>
      <c r="U53" s="148"/>
      <c r="V53" s="148"/>
      <c r="W53" s="148"/>
      <c r="X53" s="148"/>
      <c r="Y53" s="38"/>
      <c r="Z53" s="148"/>
      <c r="AA53" s="148"/>
      <c r="AB53" s="38"/>
      <c r="AC53" s="3">
        <f t="shared" si="18"/>
        <v>11202.2</v>
      </c>
      <c r="AD53" s="3">
        <f t="shared" si="19"/>
        <v>123224.2</v>
      </c>
      <c r="AE53" s="6">
        <f t="shared" si="20"/>
        <v>123224.2</v>
      </c>
      <c r="AF53" s="6">
        <f t="shared" si="21"/>
        <v>0</v>
      </c>
    </row>
    <row r="54" spans="1:32" s="9" customFormat="1" ht="30" x14ac:dyDescent="0.25">
      <c r="A54" s="154" t="s">
        <v>58</v>
      </c>
      <c r="B54" s="148">
        <v>1</v>
      </c>
      <c r="C54" s="40" t="s">
        <v>63</v>
      </c>
      <c r="D54" s="38" t="s">
        <v>66</v>
      </c>
      <c r="E54" s="148">
        <v>104766</v>
      </c>
      <c r="F54" s="3">
        <f t="shared" si="13"/>
        <v>104766</v>
      </c>
      <c r="G54" s="38"/>
      <c r="H54" s="148"/>
      <c r="I54" s="148"/>
      <c r="J54" s="38"/>
      <c r="K54" s="148"/>
      <c r="L54" s="3">
        <f t="shared" si="14"/>
        <v>10476.6</v>
      </c>
      <c r="M54" s="3">
        <f t="shared" si="15"/>
        <v>115242.6</v>
      </c>
      <c r="N54" s="148" t="s">
        <v>66</v>
      </c>
      <c r="O54" s="3">
        <f t="shared" si="16"/>
        <v>157149</v>
      </c>
      <c r="P54" s="3">
        <f t="shared" si="17"/>
        <v>157149</v>
      </c>
      <c r="Q54" s="148"/>
      <c r="R54" s="148"/>
      <c r="S54" s="38"/>
      <c r="T54" s="148"/>
      <c r="U54" s="148"/>
      <c r="V54" s="148"/>
      <c r="W54" s="148"/>
      <c r="X54" s="148"/>
      <c r="Y54" s="38"/>
      <c r="Z54" s="148"/>
      <c r="AA54" s="148"/>
      <c r="AB54" s="38"/>
      <c r="AC54" s="3">
        <f t="shared" si="18"/>
        <v>15714.900000000001</v>
      </c>
      <c r="AD54" s="3">
        <f t="shared" si="19"/>
        <v>172863.9</v>
      </c>
      <c r="AE54" s="6">
        <f t="shared" si="20"/>
        <v>115242.6</v>
      </c>
      <c r="AF54" s="6">
        <f t="shared" si="21"/>
        <v>57621.299999999988</v>
      </c>
    </row>
    <row r="55" spans="1:32" s="9" customFormat="1" ht="15" x14ac:dyDescent="0.25">
      <c r="A55" s="190" t="s">
        <v>59</v>
      </c>
      <c r="B55" s="148">
        <v>1</v>
      </c>
      <c r="C55" s="43" t="s">
        <v>84</v>
      </c>
      <c r="D55" s="38" t="s">
        <v>83</v>
      </c>
      <c r="E55" s="148">
        <v>99634</v>
      </c>
      <c r="F55" s="3">
        <f t="shared" si="13"/>
        <v>99634</v>
      </c>
      <c r="G55" s="38"/>
      <c r="H55" s="148"/>
      <c r="I55" s="148"/>
      <c r="J55" s="38"/>
      <c r="K55" s="148"/>
      <c r="L55" s="3">
        <f t="shared" si="14"/>
        <v>9963.4000000000015</v>
      </c>
      <c r="M55" s="3">
        <f t="shared" si="15"/>
        <v>109597.4</v>
      </c>
      <c r="N55" s="148" t="s">
        <v>83</v>
      </c>
      <c r="O55" s="3">
        <f t="shared" si="16"/>
        <v>149451</v>
      </c>
      <c r="P55" s="3">
        <f t="shared" si="17"/>
        <v>149451</v>
      </c>
      <c r="Q55" s="148"/>
      <c r="R55" s="148"/>
      <c r="S55" s="38"/>
      <c r="T55" s="148"/>
      <c r="U55" s="148"/>
      <c r="V55" s="148"/>
      <c r="W55" s="148"/>
      <c r="X55" s="148"/>
      <c r="Y55" s="38"/>
      <c r="Z55" s="148"/>
      <c r="AA55" s="148"/>
      <c r="AB55" s="38"/>
      <c r="AC55" s="3">
        <f t="shared" si="18"/>
        <v>14945.1</v>
      </c>
      <c r="AD55" s="3">
        <f t="shared" si="19"/>
        <v>164396.1</v>
      </c>
      <c r="AE55" s="6">
        <f t="shared" si="20"/>
        <v>109597.4</v>
      </c>
      <c r="AF55" s="6">
        <f t="shared" si="21"/>
        <v>54798.700000000012</v>
      </c>
    </row>
    <row r="56" spans="1:32" s="9" customFormat="1" ht="15" x14ac:dyDescent="0.25">
      <c r="A56" s="191"/>
      <c r="B56" s="148">
        <v>1</v>
      </c>
      <c r="C56" s="148" t="s">
        <v>85</v>
      </c>
      <c r="D56" s="38" t="s">
        <v>83</v>
      </c>
      <c r="E56" s="148">
        <v>96980</v>
      </c>
      <c r="F56" s="3">
        <f t="shared" si="13"/>
        <v>96980</v>
      </c>
      <c r="G56" s="38"/>
      <c r="H56" s="148"/>
      <c r="I56" s="148"/>
      <c r="J56" s="38"/>
      <c r="K56" s="148"/>
      <c r="L56" s="3">
        <f t="shared" si="14"/>
        <v>9698</v>
      </c>
      <c r="M56" s="3">
        <f t="shared" si="15"/>
        <v>106678</v>
      </c>
      <c r="N56" s="148" t="s">
        <v>83</v>
      </c>
      <c r="O56" s="3">
        <f t="shared" si="16"/>
        <v>145470</v>
      </c>
      <c r="P56" s="38">
        <f t="shared" si="17"/>
        <v>145470</v>
      </c>
      <c r="Q56" s="148"/>
      <c r="R56" s="148"/>
      <c r="S56" s="38"/>
      <c r="T56" s="148"/>
      <c r="U56" s="148"/>
      <c r="V56" s="148"/>
      <c r="W56" s="148"/>
      <c r="X56" s="148"/>
      <c r="Y56" s="38"/>
      <c r="Z56" s="148"/>
      <c r="AA56" s="148"/>
      <c r="AB56" s="38"/>
      <c r="AC56" s="148">
        <f t="shared" si="18"/>
        <v>14547</v>
      </c>
      <c r="AD56" s="148">
        <f t="shared" si="19"/>
        <v>160017</v>
      </c>
      <c r="AE56" s="6">
        <f t="shared" si="20"/>
        <v>106678</v>
      </c>
      <c r="AF56" s="6">
        <f t="shared" si="21"/>
        <v>53339</v>
      </c>
    </row>
    <row r="57" spans="1:32" s="9" customFormat="1" ht="15" x14ac:dyDescent="0.25">
      <c r="A57" s="192"/>
      <c r="B57" s="148">
        <v>1</v>
      </c>
      <c r="C57" s="148" t="s">
        <v>86</v>
      </c>
      <c r="D57" s="38" t="s">
        <v>83</v>
      </c>
      <c r="E57" s="148">
        <v>96980</v>
      </c>
      <c r="F57" s="3">
        <f t="shared" si="13"/>
        <v>96980</v>
      </c>
      <c r="G57" s="38"/>
      <c r="H57" s="148"/>
      <c r="I57" s="148"/>
      <c r="J57" s="38"/>
      <c r="K57" s="148"/>
      <c r="L57" s="3">
        <f t="shared" si="14"/>
        <v>9698</v>
      </c>
      <c r="M57" s="3">
        <f t="shared" si="15"/>
        <v>106678</v>
      </c>
      <c r="N57" s="148" t="s">
        <v>83</v>
      </c>
      <c r="O57" s="3">
        <f t="shared" si="16"/>
        <v>145470</v>
      </c>
      <c r="P57" s="38">
        <f t="shared" si="17"/>
        <v>145470</v>
      </c>
      <c r="Q57" s="148"/>
      <c r="R57" s="148"/>
      <c r="S57" s="38"/>
      <c r="T57" s="148"/>
      <c r="U57" s="148"/>
      <c r="V57" s="148"/>
      <c r="W57" s="148"/>
      <c r="X57" s="148"/>
      <c r="Y57" s="38"/>
      <c r="Z57" s="148"/>
      <c r="AA57" s="148"/>
      <c r="AB57" s="38"/>
      <c r="AC57" s="148">
        <f t="shared" si="18"/>
        <v>14547</v>
      </c>
      <c r="AD57" s="148">
        <f t="shared" si="19"/>
        <v>160017</v>
      </c>
      <c r="AE57" s="6">
        <f t="shared" si="20"/>
        <v>106678</v>
      </c>
      <c r="AF57" s="6">
        <f t="shared" si="21"/>
        <v>53339</v>
      </c>
    </row>
    <row r="58" spans="1:32" s="9" customFormat="1" ht="15" x14ac:dyDescent="0.25">
      <c r="A58" s="45" t="s">
        <v>61</v>
      </c>
      <c r="B58" s="148">
        <v>1</v>
      </c>
      <c r="C58" s="148" t="s">
        <v>88</v>
      </c>
      <c r="D58" s="38" t="s">
        <v>87</v>
      </c>
      <c r="E58" s="148">
        <v>108837</v>
      </c>
      <c r="F58" s="3">
        <f t="shared" si="13"/>
        <v>108837</v>
      </c>
      <c r="G58" s="38"/>
      <c r="H58" s="148"/>
      <c r="I58" s="148"/>
      <c r="J58" s="38"/>
      <c r="K58" s="148"/>
      <c r="L58" s="3">
        <f t="shared" si="14"/>
        <v>10883.7</v>
      </c>
      <c r="M58" s="3">
        <f t="shared" si="15"/>
        <v>119720.7</v>
      </c>
      <c r="N58" s="148" t="s">
        <v>87</v>
      </c>
      <c r="O58" s="3">
        <f>E58</f>
        <v>108837</v>
      </c>
      <c r="P58" s="38">
        <f t="shared" si="17"/>
        <v>108837</v>
      </c>
      <c r="Q58" s="148"/>
      <c r="R58" s="148"/>
      <c r="S58" s="38"/>
      <c r="T58" s="148"/>
      <c r="U58" s="148"/>
      <c r="V58" s="148"/>
      <c r="W58" s="148"/>
      <c r="X58" s="148"/>
      <c r="Y58" s="38"/>
      <c r="Z58" s="148"/>
      <c r="AA58" s="148"/>
      <c r="AB58" s="38"/>
      <c r="AC58" s="46">
        <f t="shared" si="18"/>
        <v>10883.7</v>
      </c>
      <c r="AD58" s="46">
        <f t="shared" si="19"/>
        <v>119720.7</v>
      </c>
      <c r="AE58" s="6">
        <f t="shared" si="20"/>
        <v>119720.7</v>
      </c>
      <c r="AF58" s="6">
        <f t="shared" si="21"/>
        <v>0</v>
      </c>
    </row>
    <row r="59" spans="1:32" s="9" customFormat="1" ht="15.75" thickBot="1" x14ac:dyDescent="0.3">
      <c r="A59" s="47" t="s">
        <v>62</v>
      </c>
      <c r="B59" s="147">
        <v>1</v>
      </c>
      <c r="C59" s="147" t="s">
        <v>90</v>
      </c>
      <c r="D59" s="48" t="s">
        <v>89</v>
      </c>
      <c r="E59" s="147">
        <v>93971</v>
      </c>
      <c r="F59" s="16">
        <f t="shared" si="13"/>
        <v>93971</v>
      </c>
      <c r="G59" s="48"/>
      <c r="H59" s="147"/>
      <c r="I59" s="147"/>
      <c r="J59" s="48"/>
      <c r="K59" s="147"/>
      <c r="L59" s="16">
        <f t="shared" si="14"/>
        <v>9397.1</v>
      </c>
      <c r="M59" s="16">
        <f t="shared" si="15"/>
        <v>103368.1</v>
      </c>
      <c r="N59" s="147" t="s">
        <v>89</v>
      </c>
      <c r="O59" s="16">
        <f t="shared" ref="O59" si="23">E59*1.5</f>
        <v>140956.5</v>
      </c>
      <c r="P59" s="48">
        <f t="shared" si="17"/>
        <v>140956.5</v>
      </c>
      <c r="Q59" s="147"/>
      <c r="R59" s="147"/>
      <c r="S59" s="48"/>
      <c r="T59" s="147"/>
      <c r="U59" s="147"/>
      <c r="V59" s="147"/>
      <c r="W59" s="147"/>
      <c r="X59" s="147"/>
      <c r="Y59" s="48"/>
      <c r="Z59" s="147"/>
      <c r="AA59" s="147"/>
      <c r="AB59" s="48"/>
      <c r="AC59" s="49">
        <f t="shared" si="18"/>
        <v>14095.650000000001</v>
      </c>
      <c r="AD59" s="49">
        <f t="shared" si="19"/>
        <v>155052.15</v>
      </c>
      <c r="AE59" s="50">
        <f t="shared" si="20"/>
        <v>103368.1</v>
      </c>
      <c r="AF59" s="50">
        <f t="shared" si="21"/>
        <v>51684.049999999988</v>
      </c>
    </row>
    <row r="60" spans="1:32" s="106" customFormat="1" ht="15" thickBot="1" x14ac:dyDescent="0.25">
      <c r="A60" s="51" t="s">
        <v>29</v>
      </c>
      <c r="B60" s="115">
        <f>SUM(B45:B59)</f>
        <v>15</v>
      </c>
      <c r="C60" s="115"/>
      <c r="D60" s="116"/>
      <c r="E60" s="115"/>
      <c r="F60" s="84">
        <f>SUM(F45:F59)</f>
        <v>1604587</v>
      </c>
      <c r="G60" s="116"/>
      <c r="H60" s="115"/>
      <c r="I60" s="115"/>
      <c r="J60" s="116"/>
      <c r="K60" s="115"/>
      <c r="L60" s="84">
        <f t="shared" si="14"/>
        <v>160458.70000000001</v>
      </c>
      <c r="M60" s="84">
        <f t="shared" si="15"/>
        <v>1765045.7</v>
      </c>
      <c r="N60" s="115"/>
      <c r="O60" s="84"/>
      <c r="P60" s="54">
        <f>SUM(P45:P59)</f>
        <v>2296451</v>
      </c>
      <c r="Q60" s="115"/>
      <c r="R60" s="115"/>
      <c r="S60" s="116"/>
      <c r="T60" s="115"/>
      <c r="U60" s="117">
        <f>SUM(U45:U59)</f>
        <v>668680.5</v>
      </c>
      <c r="V60" s="115"/>
      <c r="W60" s="115"/>
      <c r="X60" s="115"/>
      <c r="Y60" s="116"/>
      <c r="Z60" s="115"/>
      <c r="AA60" s="115"/>
      <c r="AB60" s="116"/>
      <c r="AC60" s="117">
        <f>SUM(AC45:AC59)</f>
        <v>229645.10000000003</v>
      </c>
      <c r="AD60" s="117">
        <f>SUM(AD45:AD59)</f>
        <v>3194776.6000000006</v>
      </c>
      <c r="AE60" s="135">
        <f t="shared" si="20"/>
        <v>1765045.7</v>
      </c>
      <c r="AF60" s="144">
        <f>SUM(AF45:AF59)</f>
        <v>1429730.9000000001</v>
      </c>
    </row>
    <row r="61" spans="1:32" s="9" customFormat="1" ht="15" customHeight="1" x14ac:dyDescent="0.25">
      <c r="A61" s="39" t="s">
        <v>94</v>
      </c>
      <c r="B61" s="12">
        <v>1</v>
      </c>
      <c r="C61" s="94" t="s">
        <v>65</v>
      </c>
      <c r="D61" s="13" t="s">
        <v>106</v>
      </c>
      <c r="E61" s="3">
        <v>74150</v>
      </c>
      <c r="F61" s="3">
        <f t="shared" ref="F61:F89" si="24">E61*B61</f>
        <v>74150</v>
      </c>
      <c r="G61" s="3"/>
      <c r="H61" s="3"/>
      <c r="I61" s="3"/>
      <c r="J61" s="3"/>
      <c r="K61" s="3"/>
      <c r="L61" s="3">
        <f t="shared" ref="L61:L90" si="25">F61*10%</f>
        <v>7415</v>
      </c>
      <c r="M61" s="3">
        <f>SUM(F61+G61+H61+I61+K61+L61+J61)</f>
        <v>81565</v>
      </c>
      <c r="N61" s="5" t="str">
        <f>D61</f>
        <v>В3-4</v>
      </c>
      <c r="O61" s="3">
        <f>E61*1.5</f>
        <v>111225</v>
      </c>
      <c r="P61" s="3">
        <f t="shared" ref="P61:P89" si="26">O61*B61</f>
        <v>111225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f t="shared" ref="AC61:AC90" si="27">(P61+Q61)*10%</f>
        <v>11122.5</v>
      </c>
      <c r="AD61" s="3">
        <f>SUM(P61+Q61+R61+S61+X61+Y61+Z61+AA61+AB61+AC61+U61+V61+W61+T61)</f>
        <v>122347.5</v>
      </c>
      <c r="AE61" s="6">
        <f>M61</f>
        <v>81565</v>
      </c>
      <c r="AF61" s="6">
        <f>AD61-AE61</f>
        <v>40782.5</v>
      </c>
    </row>
    <row r="62" spans="1:32" s="9" customFormat="1" ht="32.25" customHeight="1" x14ac:dyDescent="0.25">
      <c r="A62" s="154" t="s">
        <v>95</v>
      </c>
      <c r="B62" s="133">
        <v>1</v>
      </c>
      <c r="C62" s="38" t="s">
        <v>65</v>
      </c>
      <c r="D62" s="38" t="s">
        <v>106</v>
      </c>
      <c r="E62" s="4">
        <v>74150</v>
      </c>
      <c r="F62" s="4">
        <f t="shared" si="24"/>
        <v>74150</v>
      </c>
      <c r="G62" s="4"/>
      <c r="H62" s="4"/>
      <c r="I62" s="4"/>
      <c r="J62" s="4"/>
      <c r="K62" s="4"/>
      <c r="L62" s="4">
        <f t="shared" si="25"/>
        <v>7415</v>
      </c>
      <c r="M62" s="4">
        <f t="shared" ref="M62:M89" si="28">SUM(F62+G62+H62+I62+K62+L62+J62)</f>
        <v>81565</v>
      </c>
      <c r="N62" s="17" t="str">
        <f t="shared" ref="N62:O77" si="29">D62</f>
        <v>В3-4</v>
      </c>
      <c r="O62" s="4">
        <f t="shared" ref="O62:O66" si="30">E62*1.5</f>
        <v>111225</v>
      </c>
      <c r="P62" s="4">
        <f t="shared" si="26"/>
        <v>111225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>
        <f t="shared" si="27"/>
        <v>11122.5</v>
      </c>
      <c r="AD62" s="4">
        <f t="shared" ref="AD62:AD89" si="31">SUM(P62+Q62+R62+S62+X62+Y62+Z62+AA62+AB62+AC62+U62+V62+W62+T62)</f>
        <v>122347.5</v>
      </c>
      <c r="AE62" s="7">
        <f t="shared" ref="AE62:AE90" si="32">M62</f>
        <v>81565</v>
      </c>
      <c r="AF62" s="7">
        <f t="shared" ref="AF62:AF90" si="33">AD62-AE62</f>
        <v>40782.5</v>
      </c>
    </row>
    <row r="63" spans="1:32" s="9" customFormat="1" ht="15" customHeight="1" x14ac:dyDescent="0.25">
      <c r="A63" s="2" t="s">
        <v>96</v>
      </c>
      <c r="B63" s="10">
        <v>1</v>
      </c>
      <c r="C63" s="11" t="s">
        <v>112</v>
      </c>
      <c r="D63" s="11" t="s">
        <v>110</v>
      </c>
      <c r="E63" s="4">
        <v>89547</v>
      </c>
      <c r="F63" s="4">
        <f t="shared" si="24"/>
        <v>89547</v>
      </c>
      <c r="G63" s="4"/>
      <c r="H63" s="4"/>
      <c r="I63" s="4"/>
      <c r="J63" s="4"/>
      <c r="K63" s="4"/>
      <c r="L63" s="4">
        <f t="shared" si="25"/>
        <v>8954.7000000000007</v>
      </c>
      <c r="M63" s="4">
        <f t="shared" si="28"/>
        <v>98501.7</v>
      </c>
      <c r="N63" s="17" t="str">
        <f t="shared" si="29"/>
        <v>В1-5</v>
      </c>
      <c r="O63" s="4">
        <f t="shared" si="30"/>
        <v>134320.5</v>
      </c>
      <c r="P63" s="4">
        <f t="shared" si="26"/>
        <v>134320.5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>
        <f t="shared" si="27"/>
        <v>13432.050000000001</v>
      </c>
      <c r="AD63" s="4">
        <f t="shared" si="31"/>
        <v>147752.54999999999</v>
      </c>
      <c r="AE63" s="7">
        <f t="shared" si="32"/>
        <v>98501.7</v>
      </c>
      <c r="AF63" s="7">
        <f t="shared" si="33"/>
        <v>49250.849999999991</v>
      </c>
    </row>
    <row r="64" spans="1:32" s="9" customFormat="1" ht="15" customHeight="1" x14ac:dyDescent="0.25">
      <c r="A64" s="2" t="s">
        <v>97</v>
      </c>
      <c r="B64" s="10">
        <v>1</v>
      </c>
      <c r="C64" s="11" t="s">
        <v>113</v>
      </c>
      <c r="D64" s="11" t="s">
        <v>110</v>
      </c>
      <c r="E64" s="4">
        <v>83176</v>
      </c>
      <c r="F64" s="4">
        <f t="shared" si="24"/>
        <v>83176</v>
      </c>
      <c r="G64" s="4"/>
      <c r="H64" s="4"/>
      <c r="I64" s="4"/>
      <c r="J64" s="4"/>
      <c r="K64" s="4"/>
      <c r="L64" s="4">
        <f t="shared" si="25"/>
        <v>8317.6</v>
      </c>
      <c r="M64" s="4">
        <f t="shared" si="28"/>
        <v>91493.6</v>
      </c>
      <c r="N64" s="17" t="str">
        <f t="shared" si="29"/>
        <v>В1-5</v>
      </c>
      <c r="O64" s="4">
        <f t="shared" si="30"/>
        <v>124764</v>
      </c>
      <c r="P64" s="4">
        <f t="shared" si="26"/>
        <v>124764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>
        <f t="shared" si="27"/>
        <v>12476.400000000001</v>
      </c>
      <c r="AD64" s="4">
        <f t="shared" si="31"/>
        <v>137240.4</v>
      </c>
      <c r="AE64" s="7">
        <f t="shared" si="32"/>
        <v>91493.6</v>
      </c>
      <c r="AF64" s="7">
        <f t="shared" si="33"/>
        <v>45746.799999999988</v>
      </c>
    </row>
    <row r="65" spans="1:32" s="9" customFormat="1" ht="15" customHeight="1" x14ac:dyDescent="0.25">
      <c r="A65" s="2" t="s">
        <v>98</v>
      </c>
      <c r="B65" s="10">
        <v>1</v>
      </c>
      <c r="C65" s="11" t="s">
        <v>113</v>
      </c>
      <c r="D65" s="11" t="s">
        <v>110</v>
      </c>
      <c r="E65" s="4">
        <v>83176</v>
      </c>
      <c r="F65" s="4">
        <f t="shared" si="24"/>
        <v>83176</v>
      </c>
      <c r="G65" s="4"/>
      <c r="H65" s="4"/>
      <c r="I65" s="4"/>
      <c r="J65" s="4"/>
      <c r="K65" s="4"/>
      <c r="L65" s="4">
        <f t="shared" si="25"/>
        <v>8317.6</v>
      </c>
      <c r="M65" s="4">
        <f t="shared" si="28"/>
        <v>91493.6</v>
      </c>
      <c r="N65" s="17" t="str">
        <f t="shared" si="29"/>
        <v>В1-5</v>
      </c>
      <c r="O65" s="4">
        <f t="shared" si="30"/>
        <v>124764</v>
      </c>
      <c r="P65" s="4">
        <f t="shared" si="26"/>
        <v>124764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>
        <f t="shared" si="27"/>
        <v>12476.400000000001</v>
      </c>
      <c r="AD65" s="4">
        <f t="shared" si="31"/>
        <v>137240.4</v>
      </c>
      <c r="AE65" s="7">
        <f t="shared" si="32"/>
        <v>91493.6</v>
      </c>
      <c r="AF65" s="7">
        <f t="shared" si="33"/>
        <v>45746.799999999988</v>
      </c>
    </row>
    <row r="66" spans="1:32" s="9" customFormat="1" ht="15" customHeight="1" x14ac:dyDescent="0.25">
      <c r="A66" s="2" t="s">
        <v>99</v>
      </c>
      <c r="B66" s="10">
        <v>1</v>
      </c>
      <c r="C66" s="11" t="s">
        <v>114</v>
      </c>
      <c r="D66" s="11" t="s">
        <v>106</v>
      </c>
      <c r="E66" s="4">
        <v>71850</v>
      </c>
      <c r="F66" s="4">
        <f t="shared" si="24"/>
        <v>71850</v>
      </c>
      <c r="G66" s="4"/>
      <c r="H66" s="4"/>
      <c r="I66" s="4"/>
      <c r="J66" s="4"/>
      <c r="K66" s="4"/>
      <c r="L66" s="4">
        <f t="shared" si="25"/>
        <v>7185</v>
      </c>
      <c r="M66" s="4">
        <f t="shared" si="28"/>
        <v>79035</v>
      </c>
      <c r="N66" s="17" t="str">
        <f t="shared" si="29"/>
        <v>В3-4</v>
      </c>
      <c r="O66" s="4">
        <f t="shared" si="30"/>
        <v>107775</v>
      </c>
      <c r="P66" s="4">
        <f t="shared" si="26"/>
        <v>107775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>
        <f t="shared" si="27"/>
        <v>10777.5</v>
      </c>
      <c r="AD66" s="4">
        <f t="shared" si="31"/>
        <v>118552.5</v>
      </c>
      <c r="AE66" s="7">
        <f t="shared" si="32"/>
        <v>79035</v>
      </c>
      <c r="AF66" s="7">
        <f t="shared" si="33"/>
        <v>39517.5</v>
      </c>
    </row>
    <row r="67" spans="1:32" s="9" customFormat="1" ht="15" customHeight="1" x14ac:dyDescent="0.25">
      <c r="A67" s="184" t="s">
        <v>270</v>
      </c>
      <c r="B67" s="10">
        <v>1</v>
      </c>
      <c r="C67" s="11" t="s">
        <v>124</v>
      </c>
      <c r="D67" s="11" t="s">
        <v>106</v>
      </c>
      <c r="E67" s="4">
        <v>70788</v>
      </c>
      <c r="F67" s="4">
        <f t="shared" si="24"/>
        <v>70788</v>
      </c>
      <c r="G67" s="4"/>
      <c r="H67" s="4"/>
      <c r="I67" s="4"/>
      <c r="J67" s="4"/>
      <c r="K67" s="4"/>
      <c r="L67" s="4">
        <f t="shared" si="25"/>
        <v>7078.8</v>
      </c>
      <c r="M67" s="4">
        <f t="shared" si="28"/>
        <v>77866.8</v>
      </c>
      <c r="N67" s="17" t="str">
        <f t="shared" si="29"/>
        <v>В3-4</v>
      </c>
      <c r="O67" s="4">
        <f t="shared" si="29"/>
        <v>70788</v>
      </c>
      <c r="P67" s="4">
        <f t="shared" si="26"/>
        <v>70788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>
        <f t="shared" si="27"/>
        <v>7078.8</v>
      </c>
      <c r="AD67" s="4">
        <f t="shared" si="31"/>
        <v>77866.8</v>
      </c>
      <c r="AE67" s="7">
        <f t="shared" si="32"/>
        <v>77866.8</v>
      </c>
      <c r="AF67" s="7">
        <f t="shared" si="33"/>
        <v>0</v>
      </c>
    </row>
    <row r="68" spans="1:32" s="9" customFormat="1" ht="15" customHeight="1" x14ac:dyDescent="0.25">
      <c r="A68" s="185"/>
      <c r="B68" s="10">
        <v>1</v>
      </c>
      <c r="C68" s="11" t="s">
        <v>126</v>
      </c>
      <c r="D68" s="11" t="s">
        <v>125</v>
      </c>
      <c r="E68" s="4">
        <v>61763</v>
      </c>
      <c r="F68" s="4">
        <f t="shared" si="24"/>
        <v>61763</v>
      </c>
      <c r="G68" s="4"/>
      <c r="H68" s="4"/>
      <c r="I68" s="4"/>
      <c r="J68" s="4"/>
      <c r="K68" s="4"/>
      <c r="L68" s="4">
        <f t="shared" si="25"/>
        <v>6176.3</v>
      </c>
      <c r="M68" s="4">
        <f t="shared" si="28"/>
        <v>67939.3</v>
      </c>
      <c r="N68" s="17" t="str">
        <f t="shared" si="29"/>
        <v>В4-4</v>
      </c>
      <c r="O68" s="4">
        <f t="shared" si="29"/>
        <v>61763</v>
      </c>
      <c r="P68" s="4">
        <f t="shared" si="26"/>
        <v>61763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>
        <f t="shared" si="27"/>
        <v>6176.3</v>
      </c>
      <c r="AD68" s="4">
        <f t="shared" si="31"/>
        <v>67939.3</v>
      </c>
      <c r="AE68" s="7">
        <f t="shared" si="32"/>
        <v>67939.3</v>
      </c>
      <c r="AF68" s="7">
        <f t="shared" si="33"/>
        <v>0</v>
      </c>
    </row>
    <row r="69" spans="1:32" s="9" customFormat="1" ht="15" customHeight="1" x14ac:dyDescent="0.25">
      <c r="A69" s="185"/>
      <c r="B69" s="10">
        <v>1</v>
      </c>
      <c r="C69" s="11" t="s">
        <v>127</v>
      </c>
      <c r="D69" s="11" t="s">
        <v>125</v>
      </c>
      <c r="E69" s="4">
        <v>60347</v>
      </c>
      <c r="F69" s="4">
        <f t="shared" si="24"/>
        <v>60347</v>
      </c>
      <c r="G69" s="4"/>
      <c r="H69" s="4"/>
      <c r="I69" s="4"/>
      <c r="J69" s="4"/>
      <c r="K69" s="4"/>
      <c r="L69" s="4">
        <f t="shared" si="25"/>
        <v>6034.7000000000007</v>
      </c>
      <c r="M69" s="4">
        <f t="shared" si="28"/>
        <v>66381.7</v>
      </c>
      <c r="N69" s="17" t="str">
        <f t="shared" si="29"/>
        <v>В4-4</v>
      </c>
      <c r="O69" s="4">
        <f t="shared" si="29"/>
        <v>60347</v>
      </c>
      <c r="P69" s="4">
        <f t="shared" si="26"/>
        <v>60347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>
        <f t="shared" si="27"/>
        <v>6034.7000000000007</v>
      </c>
      <c r="AD69" s="4">
        <f t="shared" si="31"/>
        <v>66381.7</v>
      </c>
      <c r="AE69" s="7">
        <f t="shared" si="32"/>
        <v>66381.7</v>
      </c>
      <c r="AF69" s="7">
        <f t="shared" si="33"/>
        <v>0</v>
      </c>
    </row>
    <row r="70" spans="1:32" s="9" customFormat="1" ht="15" customHeight="1" x14ac:dyDescent="0.25">
      <c r="A70" s="185"/>
      <c r="B70" s="10">
        <v>0.5</v>
      </c>
      <c r="C70" s="11" t="s">
        <v>128</v>
      </c>
      <c r="D70" s="11" t="s">
        <v>105</v>
      </c>
      <c r="E70" s="4">
        <v>81760</v>
      </c>
      <c r="F70" s="4">
        <f t="shared" si="24"/>
        <v>40880</v>
      </c>
      <c r="G70" s="4"/>
      <c r="H70" s="4"/>
      <c r="I70" s="4"/>
      <c r="J70" s="4"/>
      <c r="K70" s="4"/>
      <c r="L70" s="4">
        <f t="shared" si="25"/>
        <v>4088</v>
      </c>
      <c r="M70" s="4">
        <f t="shared" si="28"/>
        <v>44968</v>
      </c>
      <c r="N70" s="17" t="str">
        <f t="shared" si="29"/>
        <v>В3-1</v>
      </c>
      <c r="O70" s="4">
        <f t="shared" si="29"/>
        <v>81760</v>
      </c>
      <c r="P70" s="4">
        <f t="shared" si="26"/>
        <v>40880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>
        <f t="shared" si="27"/>
        <v>4088</v>
      </c>
      <c r="AD70" s="4">
        <f t="shared" si="31"/>
        <v>44968</v>
      </c>
      <c r="AE70" s="7">
        <f t="shared" si="32"/>
        <v>44968</v>
      </c>
      <c r="AF70" s="7">
        <f t="shared" si="33"/>
        <v>0</v>
      </c>
    </row>
    <row r="71" spans="1:32" s="9" customFormat="1" ht="15" customHeight="1" x14ac:dyDescent="0.25">
      <c r="A71" s="185"/>
      <c r="B71" s="10">
        <v>0.5</v>
      </c>
      <c r="C71" s="11" t="s">
        <v>129</v>
      </c>
      <c r="D71" s="11" t="s">
        <v>125</v>
      </c>
      <c r="E71" s="4">
        <v>59462</v>
      </c>
      <c r="F71" s="4">
        <f t="shared" si="24"/>
        <v>29731</v>
      </c>
      <c r="G71" s="4"/>
      <c r="H71" s="4"/>
      <c r="I71" s="4"/>
      <c r="J71" s="4"/>
      <c r="K71" s="4"/>
      <c r="L71" s="4">
        <f t="shared" si="25"/>
        <v>2973.1000000000004</v>
      </c>
      <c r="M71" s="4">
        <f t="shared" si="28"/>
        <v>32704.1</v>
      </c>
      <c r="N71" s="17" t="str">
        <f t="shared" si="29"/>
        <v>В4-4</v>
      </c>
      <c r="O71" s="4">
        <f t="shared" si="29"/>
        <v>59462</v>
      </c>
      <c r="P71" s="4">
        <f t="shared" si="26"/>
        <v>29731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>
        <f t="shared" si="27"/>
        <v>2973.1000000000004</v>
      </c>
      <c r="AD71" s="4">
        <f t="shared" si="31"/>
        <v>32704.1</v>
      </c>
      <c r="AE71" s="7">
        <f t="shared" si="32"/>
        <v>32704.1</v>
      </c>
      <c r="AF71" s="7">
        <f t="shared" si="33"/>
        <v>0</v>
      </c>
    </row>
    <row r="72" spans="1:32" s="9" customFormat="1" ht="15" customHeight="1" x14ac:dyDescent="0.25">
      <c r="A72" s="185"/>
      <c r="B72" s="10">
        <v>0.5</v>
      </c>
      <c r="C72" s="11" t="s">
        <v>113</v>
      </c>
      <c r="D72" s="11" t="s">
        <v>125</v>
      </c>
      <c r="E72" s="4">
        <v>62470</v>
      </c>
      <c r="F72" s="4">
        <f t="shared" si="24"/>
        <v>31235</v>
      </c>
      <c r="G72" s="4"/>
      <c r="H72" s="4"/>
      <c r="I72" s="4"/>
      <c r="J72" s="4"/>
      <c r="K72" s="4"/>
      <c r="L72" s="4">
        <f t="shared" si="25"/>
        <v>3123.5</v>
      </c>
      <c r="M72" s="4">
        <f t="shared" si="28"/>
        <v>34358.5</v>
      </c>
      <c r="N72" s="17" t="str">
        <f t="shared" si="29"/>
        <v>В4-4</v>
      </c>
      <c r="O72" s="4">
        <f t="shared" si="29"/>
        <v>62470</v>
      </c>
      <c r="P72" s="4">
        <f t="shared" si="26"/>
        <v>31235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>
        <f t="shared" si="27"/>
        <v>3123.5</v>
      </c>
      <c r="AD72" s="4">
        <f t="shared" si="31"/>
        <v>34358.5</v>
      </c>
      <c r="AE72" s="7">
        <f t="shared" si="32"/>
        <v>34358.5</v>
      </c>
      <c r="AF72" s="7">
        <f t="shared" si="33"/>
        <v>0</v>
      </c>
    </row>
    <row r="73" spans="1:32" s="9" customFormat="1" ht="15" customHeight="1" x14ac:dyDescent="0.25">
      <c r="A73" s="185"/>
      <c r="B73" s="10">
        <v>1</v>
      </c>
      <c r="C73" s="11" t="s">
        <v>113</v>
      </c>
      <c r="D73" s="11" t="s">
        <v>125</v>
      </c>
      <c r="E73" s="4">
        <v>62470</v>
      </c>
      <c r="F73" s="4">
        <f t="shared" si="24"/>
        <v>62470</v>
      </c>
      <c r="G73" s="4"/>
      <c r="H73" s="4"/>
      <c r="I73" s="4"/>
      <c r="J73" s="4"/>
      <c r="K73" s="4"/>
      <c r="L73" s="4">
        <f t="shared" si="25"/>
        <v>6247</v>
      </c>
      <c r="M73" s="4">
        <f t="shared" si="28"/>
        <v>68717</v>
      </c>
      <c r="N73" s="17" t="str">
        <f t="shared" si="29"/>
        <v>В4-4</v>
      </c>
      <c r="O73" s="4">
        <f t="shared" si="29"/>
        <v>62470</v>
      </c>
      <c r="P73" s="4">
        <f t="shared" si="26"/>
        <v>62470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>
        <f t="shared" si="27"/>
        <v>6247</v>
      </c>
      <c r="AD73" s="4">
        <f t="shared" si="31"/>
        <v>68717</v>
      </c>
      <c r="AE73" s="7">
        <f t="shared" si="32"/>
        <v>68717</v>
      </c>
      <c r="AF73" s="7">
        <f t="shared" si="33"/>
        <v>0</v>
      </c>
    </row>
    <row r="74" spans="1:32" s="9" customFormat="1" ht="15" customHeight="1" x14ac:dyDescent="0.25">
      <c r="A74" s="186"/>
      <c r="B74" s="10">
        <v>3.5</v>
      </c>
      <c r="C74" s="11" t="s">
        <v>113</v>
      </c>
      <c r="D74" s="11" t="s">
        <v>125</v>
      </c>
      <c r="E74" s="4">
        <v>62470</v>
      </c>
      <c r="F74" s="4">
        <f t="shared" si="24"/>
        <v>218645</v>
      </c>
      <c r="G74" s="4"/>
      <c r="H74" s="4"/>
      <c r="I74" s="4"/>
      <c r="J74" s="4"/>
      <c r="K74" s="4"/>
      <c r="L74" s="4">
        <f t="shared" si="25"/>
        <v>21864.5</v>
      </c>
      <c r="M74" s="4">
        <f t="shared" si="28"/>
        <v>240509.5</v>
      </c>
      <c r="N74" s="17" t="str">
        <f t="shared" si="29"/>
        <v>В4-4</v>
      </c>
      <c r="O74" s="4">
        <f t="shared" si="29"/>
        <v>62470</v>
      </c>
      <c r="P74" s="4">
        <f t="shared" si="26"/>
        <v>218645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>
        <f t="shared" si="27"/>
        <v>21864.5</v>
      </c>
      <c r="AD74" s="4">
        <f t="shared" si="31"/>
        <v>240509.5</v>
      </c>
      <c r="AE74" s="7">
        <f t="shared" si="32"/>
        <v>240509.5</v>
      </c>
      <c r="AF74" s="7">
        <f t="shared" si="33"/>
        <v>0</v>
      </c>
    </row>
    <row r="75" spans="1:32" s="9" customFormat="1" ht="15" customHeight="1" x14ac:dyDescent="0.25">
      <c r="A75" s="2" t="s">
        <v>50</v>
      </c>
      <c r="B75" s="10">
        <v>1</v>
      </c>
      <c r="C75" s="11" t="s">
        <v>65</v>
      </c>
      <c r="D75" s="11" t="s">
        <v>132</v>
      </c>
      <c r="E75" s="4">
        <v>80167</v>
      </c>
      <c r="F75" s="4">
        <f t="shared" si="24"/>
        <v>80167</v>
      </c>
      <c r="G75" s="4"/>
      <c r="H75" s="4"/>
      <c r="I75" s="4"/>
      <c r="J75" s="4"/>
      <c r="K75" s="4"/>
      <c r="L75" s="4">
        <f t="shared" si="25"/>
        <v>8016.7000000000007</v>
      </c>
      <c r="M75" s="4">
        <f t="shared" si="28"/>
        <v>88183.7</v>
      </c>
      <c r="N75" s="17" t="str">
        <f t="shared" si="29"/>
        <v>В4-1</v>
      </c>
      <c r="O75" s="3">
        <f>E75*1.63</f>
        <v>130672.20999999999</v>
      </c>
      <c r="P75" s="4">
        <f t="shared" si="26"/>
        <v>130672.20999999999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>
        <f t="shared" si="27"/>
        <v>13067.221</v>
      </c>
      <c r="AD75" s="4">
        <f t="shared" si="31"/>
        <v>143739.43099999998</v>
      </c>
      <c r="AE75" s="7">
        <f t="shared" si="32"/>
        <v>88183.7</v>
      </c>
      <c r="AF75" s="7">
        <f t="shared" si="33"/>
        <v>55555.730999999985</v>
      </c>
    </row>
    <row r="76" spans="1:32" s="9" customFormat="1" ht="15" customHeight="1" x14ac:dyDescent="0.25">
      <c r="A76" s="2" t="s">
        <v>101</v>
      </c>
      <c r="B76" s="10">
        <v>1</v>
      </c>
      <c r="C76" s="11" t="s">
        <v>133</v>
      </c>
      <c r="D76" s="38" t="s">
        <v>136</v>
      </c>
      <c r="E76" s="4">
        <v>76628</v>
      </c>
      <c r="F76" s="4">
        <f t="shared" si="24"/>
        <v>76628</v>
      </c>
      <c r="G76" s="4"/>
      <c r="H76" s="4"/>
      <c r="I76" s="4"/>
      <c r="J76" s="4">
        <v>4424</v>
      </c>
      <c r="K76" s="4"/>
      <c r="L76" s="4">
        <f t="shared" si="25"/>
        <v>7662.8</v>
      </c>
      <c r="M76" s="4">
        <f t="shared" si="28"/>
        <v>88714.8</v>
      </c>
      <c r="N76" s="17" t="str">
        <f t="shared" si="29"/>
        <v>В2-4</v>
      </c>
      <c r="O76" s="4">
        <f t="shared" ref="O76:O89" si="34">E76*1.5</f>
        <v>114942</v>
      </c>
      <c r="P76" s="4">
        <f t="shared" si="26"/>
        <v>114942</v>
      </c>
      <c r="Q76" s="4"/>
      <c r="R76" s="4"/>
      <c r="S76" s="4"/>
      <c r="T76" s="4">
        <v>4424</v>
      </c>
      <c r="U76" s="4"/>
      <c r="V76" s="4"/>
      <c r="W76" s="4"/>
      <c r="X76" s="4"/>
      <c r="Y76" s="4"/>
      <c r="Z76" s="4"/>
      <c r="AA76" s="4"/>
      <c r="AB76" s="4"/>
      <c r="AC76" s="4">
        <f t="shared" si="27"/>
        <v>11494.2</v>
      </c>
      <c r="AD76" s="4">
        <f t="shared" si="31"/>
        <v>130860.2</v>
      </c>
      <c r="AE76" s="7">
        <f t="shared" si="32"/>
        <v>88714.8</v>
      </c>
      <c r="AF76" s="7">
        <f t="shared" si="33"/>
        <v>42145.399999999994</v>
      </c>
    </row>
    <row r="77" spans="1:32" s="9" customFormat="1" ht="15" customHeight="1" x14ac:dyDescent="0.25">
      <c r="A77" s="2" t="s">
        <v>102</v>
      </c>
      <c r="B77" s="10">
        <v>1</v>
      </c>
      <c r="C77" s="11" t="s">
        <v>135</v>
      </c>
      <c r="D77" s="11" t="s">
        <v>105</v>
      </c>
      <c r="E77" s="4">
        <v>79460</v>
      </c>
      <c r="F77" s="4">
        <f t="shared" si="24"/>
        <v>79460</v>
      </c>
      <c r="G77" s="4"/>
      <c r="H77" s="4"/>
      <c r="I77" s="4"/>
      <c r="J77" s="4"/>
      <c r="K77" s="4"/>
      <c r="L77" s="4">
        <f t="shared" si="25"/>
        <v>7946</v>
      </c>
      <c r="M77" s="4">
        <f t="shared" si="28"/>
        <v>87406</v>
      </c>
      <c r="N77" s="17" t="str">
        <f t="shared" si="29"/>
        <v>В3-1</v>
      </c>
      <c r="O77" s="4">
        <f t="shared" si="34"/>
        <v>119190</v>
      </c>
      <c r="P77" s="4">
        <f t="shared" si="26"/>
        <v>119190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>
        <f t="shared" si="27"/>
        <v>11919</v>
      </c>
      <c r="AD77" s="4">
        <f t="shared" si="31"/>
        <v>131109</v>
      </c>
      <c r="AE77" s="7">
        <f t="shared" si="32"/>
        <v>87406</v>
      </c>
      <c r="AF77" s="7">
        <f t="shared" si="33"/>
        <v>43703</v>
      </c>
    </row>
    <row r="78" spans="1:32" s="9" customFormat="1" ht="15" customHeight="1" x14ac:dyDescent="0.25">
      <c r="A78" s="2" t="s">
        <v>102</v>
      </c>
      <c r="B78" s="10">
        <v>1</v>
      </c>
      <c r="C78" s="11" t="s">
        <v>113</v>
      </c>
      <c r="D78" s="11" t="s">
        <v>106</v>
      </c>
      <c r="E78" s="4">
        <v>68133</v>
      </c>
      <c r="F78" s="4">
        <f t="shared" si="24"/>
        <v>68133</v>
      </c>
      <c r="G78" s="4"/>
      <c r="H78" s="4"/>
      <c r="I78" s="4"/>
      <c r="J78" s="4"/>
      <c r="K78" s="4"/>
      <c r="L78" s="4">
        <f t="shared" si="25"/>
        <v>6813.3</v>
      </c>
      <c r="M78" s="4">
        <f t="shared" si="28"/>
        <v>74946.3</v>
      </c>
      <c r="N78" s="17" t="str">
        <f t="shared" ref="N78:N89" si="35">D78</f>
        <v>В3-4</v>
      </c>
      <c r="O78" s="4">
        <f t="shared" si="34"/>
        <v>102199.5</v>
      </c>
      <c r="P78" s="4">
        <f t="shared" si="26"/>
        <v>102199.5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>
        <f t="shared" si="27"/>
        <v>10219.950000000001</v>
      </c>
      <c r="AD78" s="4">
        <f t="shared" si="31"/>
        <v>112419.45</v>
      </c>
      <c r="AE78" s="7">
        <f t="shared" si="32"/>
        <v>74946.3</v>
      </c>
      <c r="AF78" s="7">
        <f t="shared" si="33"/>
        <v>37473.149999999994</v>
      </c>
    </row>
    <row r="79" spans="1:32" s="60" customFormat="1" ht="20.25" customHeight="1" x14ac:dyDescent="0.25">
      <c r="A79" s="187" t="s">
        <v>290</v>
      </c>
      <c r="B79" s="87">
        <v>0.1</v>
      </c>
      <c r="C79" s="57" t="s">
        <v>239</v>
      </c>
      <c r="D79" s="57" t="s">
        <v>240</v>
      </c>
      <c r="E79" s="58">
        <v>87600</v>
      </c>
      <c r="F79" s="58">
        <f t="shared" si="24"/>
        <v>8760</v>
      </c>
      <c r="G79" s="58"/>
      <c r="H79" s="58">
        <v>1770</v>
      </c>
      <c r="I79" s="58"/>
      <c r="J79" s="58"/>
      <c r="K79" s="58"/>
      <c r="L79" s="4">
        <f t="shared" si="25"/>
        <v>876</v>
      </c>
      <c r="M79" s="4">
        <f t="shared" si="28"/>
        <v>11406</v>
      </c>
      <c r="N79" s="17" t="str">
        <f t="shared" si="35"/>
        <v>В2-2</v>
      </c>
      <c r="O79" s="4">
        <f t="shared" si="34"/>
        <v>131400</v>
      </c>
      <c r="P79" s="4">
        <f t="shared" si="26"/>
        <v>13140</v>
      </c>
      <c r="Q79" s="58"/>
      <c r="R79" s="58">
        <v>1770</v>
      </c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4">
        <f t="shared" si="27"/>
        <v>1314</v>
      </c>
      <c r="AD79" s="4">
        <f t="shared" si="31"/>
        <v>16224</v>
      </c>
      <c r="AE79" s="7">
        <f t="shared" si="32"/>
        <v>11406</v>
      </c>
      <c r="AF79" s="7">
        <f t="shared" si="33"/>
        <v>4818</v>
      </c>
    </row>
    <row r="80" spans="1:32" s="9" customFormat="1" ht="17.25" customHeight="1" x14ac:dyDescent="0.25">
      <c r="A80" s="188"/>
      <c r="B80" s="88">
        <v>0.1</v>
      </c>
      <c r="C80" s="13" t="s">
        <v>244</v>
      </c>
      <c r="D80" s="13" t="s">
        <v>136</v>
      </c>
      <c r="E80" s="3">
        <v>81229</v>
      </c>
      <c r="F80" s="3">
        <f t="shared" si="24"/>
        <v>8122.9000000000005</v>
      </c>
      <c r="G80" s="3"/>
      <c r="H80" s="3">
        <v>1770</v>
      </c>
      <c r="I80" s="3"/>
      <c r="J80" s="3"/>
      <c r="K80" s="3"/>
      <c r="L80" s="3">
        <f t="shared" si="25"/>
        <v>812.29000000000008</v>
      </c>
      <c r="M80" s="4">
        <f t="shared" si="28"/>
        <v>10705.190000000002</v>
      </c>
      <c r="N80" s="17" t="str">
        <f t="shared" si="35"/>
        <v>В2-4</v>
      </c>
      <c r="O80" s="4">
        <f t="shared" si="34"/>
        <v>121843.5</v>
      </c>
      <c r="P80" s="4">
        <f t="shared" si="26"/>
        <v>12184.35</v>
      </c>
      <c r="Q80" s="3"/>
      <c r="R80" s="3">
        <v>1770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4">
        <f t="shared" si="27"/>
        <v>1218.4350000000002</v>
      </c>
      <c r="AD80" s="4">
        <f t="shared" si="31"/>
        <v>15172.785</v>
      </c>
      <c r="AE80" s="7">
        <f t="shared" si="32"/>
        <v>10705.190000000002</v>
      </c>
      <c r="AF80" s="7">
        <f t="shared" si="33"/>
        <v>4467.5949999999975</v>
      </c>
    </row>
    <row r="81" spans="1:32" s="9" customFormat="1" ht="17.25" customHeight="1" x14ac:dyDescent="0.25">
      <c r="A81" s="188"/>
      <c r="B81" s="88">
        <v>0.5</v>
      </c>
      <c r="C81" s="13" t="s">
        <v>247</v>
      </c>
      <c r="D81" s="13" t="s">
        <v>248</v>
      </c>
      <c r="E81" s="3">
        <v>92732</v>
      </c>
      <c r="F81" s="3">
        <f t="shared" si="24"/>
        <v>46366</v>
      </c>
      <c r="G81" s="3"/>
      <c r="H81" s="3">
        <v>8849</v>
      </c>
      <c r="I81" s="3"/>
      <c r="J81" s="3"/>
      <c r="K81" s="3"/>
      <c r="L81" s="3">
        <f t="shared" si="25"/>
        <v>4636.6000000000004</v>
      </c>
      <c r="M81" s="4">
        <f t="shared" si="28"/>
        <v>59851.6</v>
      </c>
      <c r="N81" s="17" t="str">
        <f t="shared" si="35"/>
        <v>В2-1</v>
      </c>
      <c r="O81" s="4">
        <f t="shared" si="34"/>
        <v>139098</v>
      </c>
      <c r="P81" s="4">
        <f t="shared" si="26"/>
        <v>69549</v>
      </c>
      <c r="Q81" s="3"/>
      <c r="R81" s="3">
        <v>8849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4">
        <f t="shared" si="27"/>
        <v>6954.9000000000005</v>
      </c>
      <c r="AD81" s="4">
        <f t="shared" si="31"/>
        <v>85352.9</v>
      </c>
      <c r="AE81" s="7">
        <f t="shared" si="32"/>
        <v>59851.6</v>
      </c>
      <c r="AF81" s="7">
        <f t="shared" si="33"/>
        <v>25501.299999999996</v>
      </c>
    </row>
    <row r="82" spans="1:32" s="9" customFormat="1" ht="17.25" customHeight="1" x14ac:dyDescent="0.25">
      <c r="A82" s="188"/>
      <c r="B82" s="88">
        <v>0.5</v>
      </c>
      <c r="C82" s="13" t="s">
        <v>250</v>
      </c>
      <c r="D82" s="13" t="s">
        <v>125</v>
      </c>
      <c r="E82" s="3">
        <v>59462</v>
      </c>
      <c r="F82" s="3">
        <f t="shared" si="24"/>
        <v>29731</v>
      </c>
      <c r="G82" s="3"/>
      <c r="H82" s="3">
        <v>8848</v>
      </c>
      <c r="I82" s="3"/>
      <c r="J82" s="3"/>
      <c r="K82" s="3">
        <v>4424</v>
      </c>
      <c r="L82" s="3">
        <f t="shared" si="25"/>
        <v>2973.1000000000004</v>
      </c>
      <c r="M82" s="4">
        <f t="shared" si="28"/>
        <v>45976.1</v>
      </c>
      <c r="N82" s="17" t="str">
        <f t="shared" si="35"/>
        <v>В4-4</v>
      </c>
      <c r="O82" s="4">
        <f t="shared" si="34"/>
        <v>89193</v>
      </c>
      <c r="P82" s="4">
        <f t="shared" si="26"/>
        <v>44596.5</v>
      </c>
      <c r="Q82" s="3"/>
      <c r="R82" s="3">
        <v>8848</v>
      </c>
      <c r="S82" s="3"/>
      <c r="T82" s="3"/>
      <c r="U82" s="3"/>
      <c r="V82" s="3"/>
      <c r="W82" s="3"/>
      <c r="X82" s="3"/>
      <c r="Y82" s="3"/>
      <c r="Z82" s="3"/>
      <c r="AA82" s="3"/>
      <c r="AB82" s="3">
        <v>4424</v>
      </c>
      <c r="AC82" s="4">
        <f t="shared" si="27"/>
        <v>4459.6500000000005</v>
      </c>
      <c r="AD82" s="4">
        <f t="shared" si="31"/>
        <v>62328.15</v>
      </c>
      <c r="AE82" s="7">
        <f t="shared" si="32"/>
        <v>45976.1</v>
      </c>
      <c r="AF82" s="7">
        <f t="shared" si="33"/>
        <v>16352.050000000003</v>
      </c>
    </row>
    <row r="83" spans="1:32" s="9" customFormat="1" ht="17.25" customHeight="1" x14ac:dyDescent="0.25">
      <c r="A83" s="188"/>
      <c r="B83" s="88">
        <v>0.35</v>
      </c>
      <c r="C83" s="13" t="s">
        <v>253</v>
      </c>
      <c r="D83" s="13" t="s">
        <v>125</v>
      </c>
      <c r="E83" s="3">
        <v>63178</v>
      </c>
      <c r="F83" s="3">
        <f t="shared" si="24"/>
        <v>22112.3</v>
      </c>
      <c r="G83" s="3"/>
      <c r="H83" s="3">
        <v>6194</v>
      </c>
      <c r="I83" s="3"/>
      <c r="J83" s="3"/>
      <c r="K83" s="3"/>
      <c r="L83" s="3">
        <f t="shared" si="25"/>
        <v>2211.23</v>
      </c>
      <c r="M83" s="4">
        <f t="shared" si="28"/>
        <v>30517.53</v>
      </c>
      <c r="N83" s="17" t="str">
        <f t="shared" si="35"/>
        <v>В4-4</v>
      </c>
      <c r="O83" s="4">
        <f t="shared" si="34"/>
        <v>94767</v>
      </c>
      <c r="P83" s="4">
        <f t="shared" si="26"/>
        <v>33168.449999999997</v>
      </c>
      <c r="Q83" s="3"/>
      <c r="R83" s="3">
        <v>6194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4">
        <f t="shared" si="27"/>
        <v>3316.8449999999998</v>
      </c>
      <c r="AD83" s="4">
        <f t="shared" si="31"/>
        <v>42679.294999999998</v>
      </c>
      <c r="AE83" s="7">
        <f t="shared" si="32"/>
        <v>30517.53</v>
      </c>
      <c r="AF83" s="7">
        <f t="shared" si="33"/>
        <v>12161.764999999999</v>
      </c>
    </row>
    <row r="84" spans="1:32" s="9" customFormat="1" ht="17.25" customHeight="1" x14ac:dyDescent="0.25">
      <c r="A84" s="188"/>
      <c r="B84" s="88">
        <v>0.73</v>
      </c>
      <c r="C84" s="13" t="s">
        <v>256</v>
      </c>
      <c r="D84" s="13" t="s">
        <v>136</v>
      </c>
      <c r="E84" s="3">
        <v>76628</v>
      </c>
      <c r="F84" s="3">
        <f t="shared" si="24"/>
        <v>55938.439999999995</v>
      </c>
      <c r="G84" s="3"/>
      <c r="H84" s="3">
        <v>12919</v>
      </c>
      <c r="I84" s="3"/>
      <c r="J84" s="3"/>
      <c r="K84" s="3">
        <v>4424</v>
      </c>
      <c r="L84" s="3">
        <f t="shared" si="25"/>
        <v>5593.8440000000001</v>
      </c>
      <c r="M84" s="4">
        <f t="shared" si="28"/>
        <v>78875.284</v>
      </c>
      <c r="N84" s="17" t="str">
        <f t="shared" si="35"/>
        <v>В2-4</v>
      </c>
      <c r="O84" s="4">
        <f t="shared" si="34"/>
        <v>114942</v>
      </c>
      <c r="P84" s="4">
        <f t="shared" si="26"/>
        <v>83907.66</v>
      </c>
      <c r="Q84" s="3"/>
      <c r="R84" s="3">
        <v>12919</v>
      </c>
      <c r="S84" s="3"/>
      <c r="T84" s="3"/>
      <c r="U84" s="3"/>
      <c r="V84" s="3"/>
      <c r="W84" s="3"/>
      <c r="X84" s="3"/>
      <c r="Y84" s="3"/>
      <c r="Z84" s="3"/>
      <c r="AA84" s="3"/>
      <c r="AB84" s="3">
        <v>4424</v>
      </c>
      <c r="AC84" s="4">
        <f t="shared" si="27"/>
        <v>8390.7660000000014</v>
      </c>
      <c r="AD84" s="4">
        <f t="shared" si="31"/>
        <v>109641.42600000001</v>
      </c>
      <c r="AE84" s="7">
        <f t="shared" si="32"/>
        <v>78875.284</v>
      </c>
      <c r="AF84" s="7">
        <f t="shared" si="33"/>
        <v>30766.142000000007</v>
      </c>
    </row>
    <row r="85" spans="1:32" s="9" customFormat="1" ht="15.75" customHeight="1" x14ac:dyDescent="0.25">
      <c r="A85" s="188"/>
      <c r="B85" s="88">
        <v>0.33</v>
      </c>
      <c r="C85" s="13" t="s">
        <v>257</v>
      </c>
      <c r="D85" s="13" t="s">
        <v>125</v>
      </c>
      <c r="E85" s="3">
        <v>59462</v>
      </c>
      <c r="F85" s="3">
        <f t="shared" si="24"/>
        <v>19622.46</v>
      </c>
      <c r="G85" s="3"/>
      <c r="H85" s="3">
        <v>5840</v>
      </c>
      <c r="I85" s="3"/>
      <c r="J85" s="3"/>
      <c r="K85" s="3">
        <v>4424</v>
      </c>
      <c r="L85" s="3">
        <f t="shared" si="25"/>
        <v>1962.2460000000001</v>
      </c>
      <c r="M85" s="4">
        <f t="shared" si="28"/>
        <v>31848.705999999998</v>
      </c>
      <c r="N85" s="17" t="str">
        <f t="shared" si="35"/>
        <v>В4-4</v>
      </c>
      <c r="O85" s="4">
        <f t="shared" si="34"/>
        <v>89193</v>
      </c>
      <c r="P85" s="4">
        <f t="shared" si="26"/>
        <v>29433.690000000002</v>
      </c>
      <c r="Q85" s="3"/>
      <c r="R85" s="3">
        <v>5840</v>
      </c>
      <c r="S85" s="3"/>
      <c r="T85" s="3"/>
      <c r="U85" s="3"/>
      <c r="V85" s="3"/>
      <c r="W85" s="3"/>
      <c r="X85" s="3"/>
      <c r="Y85" s="3"/>
      <c r="Z85" s="3"/>
      <c r="AA85" s="3"/>
      <c r="AB85" s="3">
        <v>4424</v>
      </c>
      <c r="AC85" s="4">
        <f t="shared" si="27"/>
        <v>2943.3690000000006</v>
      </c>
      <c r="AD85" s="4">
        <f t="shared" si="31"/>
        <v>42641.059000000001</v>
      </c>
      <c r="AE85" s="7">
        <f t="shared" si="32"/>
        <v>31848.705999999998</v>
      </c>
      <c r="AF85" s="7">
        <f t="shared" si="33"/>
        <v>10792.353000000003</v>
      </c>
    </row>
    <row r="86" spans="1:32" s="9" customFormat="1" ht="15.75" customHeight="1" x14ac:dyDescent="0.25">
      <c r="A86" s="188"/>
      <c r="B86" s="89">
        <v>1</v>
      </c>
      <c r="C86" s="15" t="s">
        <v>259</v>
      </c>
      <c r="D86" s="13" t="s">
        <v>125</v>
      </c>
      <c r="E86" s="16">
        <v>59462</v>
      </c>
      <c r="F86" s="16">
        <f t="shared" si="24"/>
        <v>59462</v>
      </c>
      <c r="G86" s="16"/>
      <c r="H86" s="16">
        <v>8848</v>
      </c>
      <c r="I86" s="16"/>
      <c r="J86" s="16"/>
      <c r="K86" s="16"/>
      <c r="L86" s="16">
        <f t="shared" si="25"/>
        <v>5946.2000000000007</v>
      </c>
      <c r="M86" s="4">
        <f t="shared" si="28"/>
        <v>74256.2</v>
      </c>
      <c r="N86" s="17" t="str">
        <f t="shared" si="35"/>
        <v>В4-4</v>
      </c>
      <c r="O86" s="4">
        <f t="shared" si="34"/>
        <v>89193</v>
      </c>
      <c r="P86" s="4">
        <f t="shared" si="26"/>
        <v>89193</v>
      </c>
      <c r="Q86" s="16"/>
      <c r="R86" s="16">
        <v>8848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4">
        <f t="shared" si="27"/>
        <v>8919.3000000000011</v>
      </c>
      <c r="AD86" s="4">
        <f t="shared" si="31"/>
        <v>106960.3</v>
      </c>
      <c r="AE86" s="7">
        <f t="shared" si="32"/>
        <v>74256.2</v>
      </c>
      <c r="AF86" s="7">
        <f t="shared" si="33"/>
        <v>32704.100000000006</v>
      </c>
    </row>
    <row r="87" spans="1:32" s="9" customFormat="1" ht="15.75" customHeight="1" x14ac:dyDescent="0.25">
      <c r="A87" s="188"/>
      <c r="B87" s="89">
        <v>0.75</v>
      </c>
      <c r="C87" s="15" t="s">
        <v>187</v>
      </c>
      <c r="D87" s="15" t="s">
        <v>125</v>
      </c>
      <c r="E87" s="16">
        <v>58754</v>
      </c>
      <c r="F87" s="16">
        <f t="shared" si="24"/>
        <v>44065.5</v>
      </c>
      <c r="G87" s="16"/>
      <c r="H87" s="16">
        <v>4424</v>
      </c>
      <c r="I87" s="16"/>
      <c r="J87" s="16"/>
      <c r="K87" s="16"/>
      <c r="L87" s="16">
        <f t="shared" si="25"/>
        <v>4406.55</v>
      </c>
      <c r="M87" s="4">
        <f t="shared" si="28"/>
        <v>52896.05</v>
      </c>
      <c r="N87" s="92" t="str">
        <f t="shared" si="35"/>
        <v>В4-4</v>
      </c>
      <c r="O87" s="62">
        <f t="shared" si="34"/>
        <v>88131</v>
      </c>
      <c r="P87" s="4">
        <f t="shared" si="26"/>
        <v>66098.25</v>
      </c>
      <c r="Q87" s="16"/>
      <c r="R87" s="16">
        <v>4424</v>
      </c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3">
        <f t="shared" si="27"/>
        <v>6609.8250000000007</v>
      </c>
      <c r="AD87" s="4">
        <f t="shared" si="31"/>
        <v>77132.074999999997</v>
      </c>
      <c r="AE87" s="7">
        <f t="shared" si="32"/>
        <v>52896.05</v>
      </c>
      <c r="AF87" s="6">
        <f t="shared" si="33"/>
        <v>24236.024999999994</v>
      </c>
    </row>
    <row r="88" spans="1:32" s="9" customFormat="1" ht="15.75" customHeight="1" x14ac:dyDescent="0.25">
      <c r="A88" s="188"/>
      <c r="B88" s="88">
        <v>0.21</v>
      </c>
      <c r="C88" s="13" t="s">
        <v>65</v>
      </c>
      <c r="D88" s="86" t="s">
        <v>240</v>
      </c>
      <c r="E88" s="3">
        <v>92024</v>
      </c>
      <c r="F88" s="16">
        <f t="shared" si="24"/>
        <v>19325.04</v>
      </c>
      <c r="G88" s="3"/>
      <c r="H88" s="3"/>
      <c r="I88" s="3"/>
      <c r="J88" s="3"/>
      <c r="K88" s="3"/>
      <c r="L88" s="16">
        <f t="shared" si="25"/>
        <v>1932.5040000000001</v>
      </c>
      <c r="M88" s="4">
        <f t="shared" si="28"/>
        <v>21257.544000000002</v>
      </c>
      <c r="N88" s="5" t="str">
        <f t="shared" si="35"/>
        <v>В2-2</v>
      </c>
      <c r="O88" s="3">
        <f t="shared" si="34"/>
        <v>138036</v>
      </c>
      <c r="P88" s="4">
        <f t="shared" si="26"/>
        <v>28987.559999999998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>
        <f t="shared" si="27"/>
        <v>2898.7559999999999</v>
      </c>
      <c r="AD88" s="4">
        <f t="shared" si="31"/>
        <v>31886.315999999999</v>
      </c>
      <c r="AE88" s="7">
        <f t="shared" si="32"/>
        <v>21257.544000000002</v>
      </c>
      <c r="AF88" s="6">
        <f t="shared" si="33"/>
        <v>10628.771999999997</v>
      </c>
    </row>
    <row r="89" spans="1:32" s="9" customFormat="1" ht="15.75" customHeight="1" thickBot="1" x14ac:dyDescent="0.3">
      <c r="A89" s="189"/>
      <c r="B89" s="93">
        <v>2.36</v>
      </c>
      <c r="C89" s="121" t="s">
        <v>113</v>
      </c>
      <c r="D89" s="15" t="s">
        <v>136</v>
      </c>
      <c r="E89" s="62">
        <v>76628</v>
      </c>
      <c r="F89" s="16">
        <f t="shared" si="24"/>
        <v>180842.08</v>
      </c>
      <c r="G89" s="62"/>
      <c r="H89" s="62">
        <v>41765</v>
      </c>
      <c r="I89" s="62"/>
      <c r="J89" s="62"/>
      <c r="K89" s="62"/>
      <c r="L89" s="16">
        <f t="shared" si="25"/>
        <v>18084.207999999999</v>
      </c>
      <c r="M89" s="62">
        <f t="shared" si="28"/>
        <v>240691.288</v>
      </c>
      <c r="N89" s="92" t="str">
        <f t="shared" si="35"/>
        <v>В2-4</v>
      </c>
      <c r="O89" s="62">
        <f t="shared" si="34"/>
        <v>114942</v>
      </c>
      <c r="P89" s="62">
        <f t="shared" si="26"/>
        <v>271263.12</v>
      </c>
      <c r="Q89" s="16"/>
      <c r="R89" s="16">
        <v>41765</v>
      </c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>
        <f t="shared" si="27"/>
        <v>27126.312000000002</v>
      </c>
      <c r="AD89" s="4">
        <f t="shared" si="31"/>
        <v>340154.43199999997</v>
      </c>
      <c r="AE89" s="122">
        <f t="shared" si="32"/>
        <v>240691.288</v>
      </c>
      <c r="AF89" s="50">
        <f t="shared" si="33"/>
        <v>99463.143999999971</v>
      </c>
    </row>
    <row r="90" spans="1:32" s="9" customFormat="1" ht="15.75" thickBot="1" x14ac:dyDescent="0.25">
      <c r="A90" s="123"/>
      <c r="B90" s="136">
        <f>SUM(B61:B89)</f>
        <v>25.930000000000003</v>
      </c>
      <c r="C90" s="115"/>
      <c r="D90" s="116"/>
      <c r="E90" s="115"/>
      <c r="F90" s="117">
        <f>SUM(F61:F89)</f>
        <v>1850643.72</v>
      </c>
      <c r="G90" s="116"/>
      <c r="H90" s="117">
        <f>SUM(H61:H89)</f>
        <v>101227</v>
      </c>
      <c r="I90" s="117">
        <f t="shared" ref="I90:K90" si="36">SUM(I61:I89)</f>
        <v>0</v>
      </c>
      <c r="J90" s="117">
        <f t="shared" si="36"/>
        <v>4424</v>
      </c>
      <c r="K90" s="117">
        <f t="shared" si="36"/>
        <v>13272</v>
      </c>
      <c r="L90" s="124">
        <f t="shared" si="25"/>
        <v>185064.372</v>
      </c>
      <c r="M90" s="54">
        <f>SUM(M61:M89)</f>
        <v>2154631.0920000002</v>
      </c>
      <c r="N90" s="115"/>
      <c r="O90" s="115"/>
      <c r="P90" s="54">
        <f>SUM(P61:P89)</f>
        <v>2498457.79</v>
      </c>
      <c r="Q90" s="54">
        <f t="shared" ref="Q90:AB90" si="37">SUM(Q61:Q89)</f>
        <v>0</v>
      </c>
      <c r="R90" s="54">
        <f t="shared" si="37"/>
        <v>101227</v>
      </c>
      <c r="S90" s="54">
        <f t="shared" si="37"/>
        <v>0</v>
      </c>
      <c r="T90" s="54">
        <f t="shared" si="37"/>
        <v>4424</v>
      </c>
      <c r="U90" s="54">
        <f t="shared" si="37"/>
        <v>0</v>
      </c>
      <c r="V90" s="54">
        <f t="shared" si="37"/>
        <v>0</v>
      </c>
      <c r="W90" s="54">
        <f t="shared" si="37"/>
        <v>0</v>
      </c>
      <c r="X90" s="54">
        <f t="shared" si="37"/>
        <v>0</v>
      </c>
      <c r="Y90" s="54">
        <f t="shared" si="37"/>
        <v>0</v>
      </c>
      <c r="Z90" s="54">
        <f t="shared" si="37"/>
        <v>0</v>
      </c>
      <c r="AA90" s="54">
        <f t="shared" si="37"/>
        <v>0</v>
      </c>
      <c r="AB90" s="54">
        <f t="shared" si="37"/>
        <v>13272</v>
      </c>
      <c r="AC90" s="124">
        <f t="shared" si="27"/>
        <v>249845.77900000001</v>
      </c>
      <c r="AD90" s="117">
        <f>SUM(AD61:AD89)</f>
        <v>2867226.5689999997</v>
      </c>
      <c r="AE90" s="118">
        <f t="shared" si="32"/>
        <v>2154631.0920000002</v>
      </c>
      <c r="AF90" s="119">
        <f t="shared" si="33"/>
        <v>712595.47699999949</v>
      </c>
    </row>
    <row r="91" spans="1:32" s="9" customFormat="1" ht="15" x14ac:dyDescent="0.25">
      <c r="A91" s="2" t="s">
        <v>137</v>
      </c>
      <c r="B91" s="10">
        <v>1</v>
      </c>
      <c r="C91" s="11" t="s">
        <v>65</v>
      </c>
      <c r="D91" s="11" t="s">
        <v>141</v>
      </c>
      <c r="E91" s="4">
        <v>93971</v>
      </c>
      <c r="F91" s="4">
        <f>E91*B91</f>
        <v>93971</v>
      </c>
      <c r="G91" s="4">
        <v>5309</v>
      </c>
      <c r="H91" s="4"/>
      <c r="I91" s="4"/>
      <c r="J91" s="4"/>
      <c r="K91" s="4"/>
      <c r="L91" s="4">
        <f>F91*10%</f>
        <v>9397.1</v>
      </c>
      <c r="M91" s="4">
        <f>SUM(F91+G91+H91+I91+K91+L91+J91)</f>
        <v>108677.1</v>
      </c>
      <c r="N91" s="17" t="s">
        <v>141</v>
      </c>
      <c r="O91" s="4">
        <f>E91</f>
        <v>93971</v>
      </c>
      <c r="P91" s="4">
        <f t="shared" ref="P91:P94" si="38">O91*B91</f>
        <v>93971</v>
      </c>
      <c r="Q91" s="4">
        <v>5309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>
        <f>P91*10%</f>
        <v>9397.1</v>
      </c>
      <c r="AD91" s="4">
        <f t="shared" ref="AD91:AD94" si="39">SUM(P91+Q91+R91+S91+X91+Y91+Z91+AA91+AB91+AC91+U91+V91+W91+T91)</f>
        <v>108677.1</v>
      </c>
      <c r="AE91" s="7">
        <f>M91</f>
        <v>108677.1</v>
      </c>
      <c r="AF91" s="7">
        <f t="shared" ref="AF91:AF94" si="40">AD91-AE91</f>
        <v>0</v>
      </c>
    </row>
    <row r="92" spans="1:32" s="9" customFormat="1" ht="15" x14ac:dyDescent="0.25">
      <c r="A92" s="2" t="s">
        <v>138</v>
      </c>
      <c r="B92" s="12">
        <v>1</v>
      </c>
      <c r="C92" s="13" t="s">
        <v>142</v>
      </c>
      <c r="D92" s="13" t="s">
        <v>141</v>
      </c>
      <c r="E92" s="3">
        <v>78575</v>
      </c>
      <c r="F92" s="3">
        <f>E92*B92</f>
        <v>78575</v>
      </c>
      <c r="G92" s="3"/>
      <c r="H92" s="3"/>
      <c r="I92" s="3"/>
      <c r="J92" s="3"/>
      <c r="K92" s="3"/>
      <c r="L92" s="4">
        <f t="shared" ref="L92:L94" si="41">F92*10%</f>
        <v>7857.5</v>
      </c>
      <c r="M92" s="3">
        <f t="shared" ref="M92:M94" si="42">SUM(F92+G92+H92+I92+K92+L92+J92)</f>
        <v>86432.5</v>
      </c>
      <c r="N92" s="5" t="s">
        <v>141</v>
      </c>
      <c r="O92" s="3">
        <f>F92*1.5</f>
        <v>117862.5</v>
      </c>
      <c r="P92" s="3">
        <f t="shared" si="38"/>
        <v>117862.5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>
        <f t="shared" ref="AC92:AC94" si="43">P92*10%</f>
        <v>11786.25</v>
      </c>
      <c r="AD92" s="3">
        <f t="shared" si="39"/>
        <v>129648.75</v>
      </c>
      <c r="AE92" s="6">
        <f t="shared" ref="AE92:AE94" si="44">M92</f>
        <v>86432.5</v>
      </c>
      <c r="AF92" s="7">
        <f t="shared" si="40"/>
        <v>43216.25</v>
      </c>
    </row>
    <row r="93" spans="1:32" s="9" customFormat="1" ht="15.75" x14ac:dyDescent="0.25">
      <c r="A93" s="64" t="s">
        <v>139</v>
      </c>
      <c r="B93" s="12">
        <v>1</v>
      </c>
      <c r="C93" s="13" t="s">
        <v>148</v>
      </c>
      <c r="D93" s="13" t="s">
        <v>141</v>
      </c>
      <c r="E93" s="3">
        <v>84061</v>
      </c>
      <c r="F93" s="3">
        <f>E93*B93</f>
        <v>84061</v>
      </c>
      <c r="G93" s="3"/>
      <c r="H93" s="3"/>
      <c r="I93" s="3"/>
      <c r="J93" s="3"/>
      <c r="K93" s="3"/>
      <c r="L93" s="4">
        <f t="shared" si="41"/>
        <v>8406.1</v>
      </c>
      <c r="M93" s="3">
        <f t="shared" si="42"/>
        <v>92467.1</v>
      </c>
      <c r="N93" s="5" t="s">
        <v>141</v>
      </c>
      <c r="O93" s="3">
        <f>E93</f>
        <v>84061</v>
      </c>
      <c r="P93" s="3">
        <f t="shared" si="38"/>
        <v>84061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">
        <f t="shared" si="43"/>
        <v>8406.1</v>
      </c>
      <c r="AD93" s="3">
        <f t="shared" si="39"/>
        <v>92467.1</v>
      </c>
      <c r="AE93" s="6">
        <f t="shared" si="44"/>
        <v>92467.1</v>
      </c>
      <c r="AF93" s="7">
        <f t="shared" si="40"/>
        <v>0</v>
      </c>
    </row>
    <row r="94" spans="1:32" s="9" customFormat="1" ht="15" x14ac:dyDescent="0.25">
      <c r="A94" s="2" t="s">
        <v>140</v>
      </c>
      <c r="B94" s="12">
        <v>1</v>
      </c>
      <c r="C94" s="13" t="s">
        <v>149</v>
      </c>
      <c r="D94" s="13" t="s">
        <v>143</v>
      </c>
      <c r="E94" s="3">
        <v>60701</v>
      </c>
      <c r="F94" s="3">
        <f>E94*B94</f>
        <v>60701</v>
      </c>
      <c r="G94" s="3"/>
      <c r="H94" s="3"/>
      <c r="I94" s="3"/>
      <c r="J94" s="3"/>
      <c r="K94" s="3"/>
      <c r="L94" s="4">
        <f t="shared" si="41"/>
        <v>6070.1</v>
      </c>
      <c r="M94" s="3">
        <f t="shared" si="42"/>
        <v>66771.100000000006</v>
      </c>
      <c r="N94" s="5" t="s">
        <v>143</v>
      </c>
      <c r="O94" s="3">
        <f t="shared" ref="O94" si="45">E94</f>
        <v>60701</v>
      </c>
      <c r="P94" s="3">
        <f t="shared" si="38"/>
        <v>60701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">
        <f t="shared" si="43"/>
        <v>6070.1</v>
      </c>
      <c r="AD94" s="3">
        <f t="shared" si="39"/>
        <v>66771.100000000006</v>
      </c>
      <c r="AE94" s="6">
        <f t="shared" si="44"/>
        <v>66771.100000000006</v>
      </c>
      <c r="AF94" s="7">
        <f t="shared" si="40"/>
        <v>0</v>
      </c>
    </row>
    <row r="95" spans="1:32" s="9" customFormat="1" ht="15" x14ac:dyDescent="0.25">
      <c r="A95" s="2" t="s">
        <v>150</v>
      </c>
      <c r="B95" s="12">
        <v>1</v>
      </c>
      <c r="C95" s="13" t="s">
        <v>161</v>
      </c>
      <c r="D95" s="13" t="s">
        <v>160</v>
      </c>
      <c r="E95" s="3">
        <v>85477</v>
      </c>
      <c r="F95" s="3">
        <f t="shared" ref="F95:F105" si="46">E95*B95</f>
        <v>85477</v>
      </c>
      <c r="G95" s="3"/>
      <c r="H95" s="3"/>
      <c r="I95" s="3"/>
      <c r="J95" s="3"/>
      <c r="K95" s="3"/>
      <c r="L95" s="4">
        <f t="shared" ref="L95:L105" si="47">F95*10%</f>
        <v>8547.7000000000007</v>
      </c>
      <c r="M95" s="3">
        <f t="shared" ref="M95:M105" si="48">SUM(F95+G95+H95+I95+K95+L95+J95)</f>
        <v>94024.7</v>
      </c>
      <c r="N95" s="5" t="str">
        <f t="shared" ref="N95:N108" si="49">D95</f>
        <v>С2</v>
      </c>
      <c r="O95" s="3">
        <f t="shared" ref="O95:O105" si="50">E95</f>
        <v>85477</v>
      </c>
      <c r="P95" s="3">
        <f t="shared" ref="P95:P105" si="51">O95*B95</f>
        <v>85477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4">
        <f t="shared" ref="AC95:AC105" si="52">P95*10%</f>
        <v>8547.7000000000007</v>
      </c>
      <c r="AD95" s="3">
        <f t="shared" ref="AD95:AD105" si="53">SUM(P95+Q95+R95+S95+X95+Y95+Z95+AA95+AB95+AC95+U95+V95+W95+T95)</f>
        <v>94024.7</v>
      </c>
      <c r="AE95" s="6">
        <f t="shared" ref="AE95:AE105" si="54">M95</f>
        <v>94024.7</v>
      </c>
      <c r="AF95" s="7">
        <f t="shared" ref="AF95:AF105" si="55">AD95-AE95</f>
        <v>0</v>
      </c>
    </row>
    <row r="96" spans="1:32" s="9" customFormat="1" ht="15" x14ac:dyDescent="0.25">
      <c r="A96" s="2" t="s">
        <v>151</v>
      </c>
      <c r="B96" s="12">
        <v>0.5</v>
      </c>
      <c r="C96" s="13" t="s">
        <v>174</v>
      </c>
      <c r="D96" s="13" t="s">
        <v>143</v>
      </c>
      <c r="E96" s="3">
        <v>58577</v>
      </c>
      <c r="F96" s="3">
        <f t="shared" si="46"/>
        <v>29288.5</v>
      </c>
      <c r="G96" s="3"/>
      <c r="H96" s="3"/>
      <c r="I96" s="3"/>
      <c r="J96" s="3"/>
      <c r="K96" s="3"/>
      <c r="L96" s="4">
        <f t="shared" si="47"/>
        <v>2928.8500000000004</v>
      </c>
      <c r="M96" s="3">
        <f t="shared" si="48"/>
        <v>32217.35</v>
      </c>
      <c r="N96" s="5" t="str">
        <f t="shared" si="49"/>
        <v>С3</v>
      </c>
      <c r="O96" s="3">
        <f t="shared" si="50"/>
        <v>58577</v>
      </c>
      <c r="P96" s="3">
        <f t="shared" si="51"/>
        <v>29288.5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4">
        <f t="shared" si="52"/>
        <v>2928.8500000000004</v>
      </c>
      <c r="AD96" s="3">
        <f t="shared" si="53"/>
        <v>32217.35</v>
      </c>
      <c r="AE96" s="6">
        <f t="shared" si="54"/>
        <v>32217.35</v>
      </c>
      <c r="AF96" s="7">
        <f t="shared" si="55"/>
        <v>0</v>
      </c>
    </row>
    <row r="97" spans="1:32" s="9" customFormat="1" ht="15" x14ac:dyDescent="0.25">
      <c r="A97" s="2" t="s">
        <v>152</v>
      </c>
      <c r="B97" s="12">
        <v>1</v>
      </c>
      <c r="C97" s="13" t="s">
        <v>175</v>
      </c>
      <c r="D97" s="13" t="s">
        <v>160</v>
      </c>
      <c r="E97" s="3">
        <v>74150</v>
      </c>
      <c r="F97" s="3">
        <f t="shared" si="46"/>
        <v>74150</v>
      </c>
      <c r="G97" s="3"/>
      <c r="H97" s="3"/>
      <c r="I97" s="3"/>
      <c r="J97" s="3"/>
      <c r="K97" s="3"/>
      <c r="L97" s="4">
        <f t="shared" si="47"/>
        <v>7415</v>
      </c>
      <c r="M97" s="3">
        <f t="shared" si="48"/>
        <v>81565</v>
      </c>
      <c r="N97" s="5" t="str">
        <f t="shared" si="49"/>
        <v>С2</v>
      </c>
      <c r="O97" s="3">
        <f t="shared" si="50"/>
        <v>74150</v>
      </c>
      <c r="P97" s="3">
        <f t="shared" si="51"/>
        <v>74150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4">
        <f t="shared" si="52"/>
        <v>7415</v>
      </c>
      <c r="AD97" s="3">
        <f t="shared" si="53"/>
        <v>81565</v>
      </c>
      <c r="AE97" s="6">
        <f t="shared" si="54"/>
        <v>81565</v>
      </c>
      <c r="AF97" s="7">
        <f t="shared" si="55"/>
        <v>0</v>
      </c>
    </row>
    <row r="98" spans="1:32" s="9" customFormat="1" ht="15" x14ac:dyDescent="0.25">
      <c r="A98" s="2" t="s">
        <v>153</v>
      </c>
      <c r="B98" s="12">
        <v>1</v>
      </c>
      <c r="C98" s="13" t="s">
        <v>174</v>
      </c>
      <c r="D98" s="13" t="s">
        <v>143</v>
      </c>
      <c r="E98" s="3">
        <v>58577</v>
      </c>
      <c r="F98" s="3">
        <f t="shared" si="46"/>
        <v>58577</v>
      </c>
      <c r="G98" s="3"/>
      <c r="H98" s="3"/>
      <c r="I98" s="3"/>
      <c r="J98" s="3"/>
      <c r="K98" s="3"/>
      <c r="L98" s="4">
        <f t="shared" si="47"/>
        <v>5857.7000000000007</v>
      </c>
      <c r="M98" s="3">
        <f t="shared" si="48"/>
        <v>64434.7</v>
      </c>
      <c r="N98" s="5" t="str">
        <f t="shared" si="49"/>
        <v>С3</v>
      </c>
      <c r="O98" s="3">
        <f t="shared" si="50"/>
        <v>58577</v>
      </c>
      <c r="P98" s="3">
        <f t="shared" si="51"/>
        <v>58577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4">
        <f t="shared" si="52"/>
        <v>5857.7000000000007</v>
      </c>
      <c r="AD98" s="3">
        <f t="shared" si="53"/>
        <v>64434.7</v>
      </c>
      <c r="AE98" s="6">
        <f t="shared" si="54"/>
        <v>64434.7</v>
      </c>
      <c r="AF98" s="7">
        <f t="shared" si="55"/>
        <v>0</v>
      </c>
    </row>
    <row r="99" spans="1:32" s="9" customFormat="1" ht="15" x14ac:dyDescent="0.25">
      <c r="A99" s="2" t="s">
        <v>154</v>
      </c>
      <c r="B99" s="12">
        <v>1</v>
      </c>
      <c r="C99" s="13" t="s">
        <v>176</v>
      </c>
      <c r="D99" s="13" t="s">
        <v>160</v>
      </c>
      <c r="E99" s="3">
        <v>75566</v>
      </c>
      <c r="F99" s="3">
        <f t="shared" si="46"/>
        <v>75566</v>
      </c>
      <c r="G99" s="3"/>
      <c r="H99" s="3"/>
      <c r="I99" s="3"/>
      <c r="J99" s="3"/>
      <c r="K99" s="3"/>
      <c r="L99" s="4">
        <f t="shared" si="47"/>
        <v>7556.6</v>
      </c>
      <c r="M99" s="3">
        <f t="shared" si="48"/>
        <v>83122.600000000006</v>
      </c>
      <c r="N99" s="5" t="str">
        <f t="shared" si="49"/>
        <v>С2</v>
      </c>
      <c r="O99" s="3">
        <f t="shared" si="50"/>
        <v>75566</v>
      </c>
      <c r="P99" s="3">
        <f t="shared" si="51"/>
        <v>75566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4">
        <f t="shared" si="52"/>
        <v>7556.6</v>
      </c>
      <c r="AD99" s="3">
        <f t="shared" si="53"/>
        <v>83122.600000000006</v>
      </c>
      <c r="AE99" s="6">
        <f t="shared" si="54"/>
        <v>83122.600000000006</v>
      </c>
      <c r="AF99" s="7">
        <f t="shared" si="55"/>
        <v>0</v>
      </c>
    </row>
    <row r="100" spans="1:32" s="9" customFormat="1" ht="15" x14ac:dyDescent="0.25">
      <c r="A100" s="2" t="s">
        <v>155</v>
      </c>
      <c r="B100" s="12">
        <v>0.5</v>
      </c>
      <c r="C100" s="13" t="s">
        <v>65</v>
      </c>
      <c r="D100" s="13" t="s">
        <v>143</v>
      </c>
      <c r="E100" s="3">
        <v>65125</v>
      </c>
      <c r="F100" s="3">
        <f t="shared" si="46"/>
        <v>32562.5</v>
      </c>
      <c r="G100" s="3"/>
      <c r="H100" s="3"/>
      <c r="I100" s="3"/>
      <c r="J100" s="3"/>
      <c r="K100" s="3"/>
      <c r="L100" s="4">
        <f t="shared" si="47"/>
        <v>3256.25</v>
      </c>
      <c r="M100" s="3">
        <f t="shared" si="48"/>
        <v>35818.75</v>
      </c>
      <c r="N100" s="5" t="str">
        <f t="shared" si="49"/>
        <v>С3</v>
      </c>
      <c r="O100" s="3">
        <f t="shared" si="50"/>
        <v>65125</v>
      </c>
      <c r="P100" s="3">
        <f t="shared" si="51"/>
        <v>32562.5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4">
        <f t="shared" si="52"/>
        <v>3256.25</v>
      </c>
      <c r="AD100" s="3">
        <f t="shared" si="53"/>
        <v>35818.75</v>
      </c>
      <c r="AE100" s="6">
        <f t="shared" si="54"/>
        <v>35818.75</v>
      </c>
      <c r="AF100" s="7">
        <f t="shared" si="55"/>
        <v>0</v>
      </c>
    </row>
    <row r="101" spans="1:32" s="9" customFormat="1" ht="15" x14ac:dyDescent="0.25">
      <c r="A101" s="2" t="s">
        <v>155</v>
      </c>
      <c r="B101" s="12">
        <v>1.5</v>
      </c>
      <c r="C101" s="13" t="s">
        <v>65</v>
      </c>
      <c r="D101" s="13" t="s">
        <v>143</v>
      </c>
      <c r="E101" s="3">
        <v>65125</v>
      </c>
      <c r="F101" s="3">
        <f t="shared" si="46"/>
        <v>97687.5</v>
      </c>
      <c r="G101" s="3">
        <v>5309</v>
      </c>
      <c r="H101" s="3"/>
      <c r="I101" s="3"/>
      <c r="J101" s="3"/>
      <c r="K101" s="3"/>
      <c r="L101" s="4">
        <f t="shared" si="47"/>
        <v>9768.75</v>
      </c>
      <c r="M101" s="3">
        <f t="shared" si="48"/>
        <v>112765.25</v>
      </c>
      <c r="N101" s="5" t="str">
        <f t="shared" si="49"/>
        <v>С3</v>
      </c>
      <c r="O101" s="3">
        <f t="shared" si="50"/>
        <v>65125</v>
      </c>
      <c r="P101" s="3">
        <f t="shared" si="51"/>
        <v>97687.5</v>
      </c>
      <c r="Q101" s="3">
        <v>5309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4">
        <f t="shared" si="52"/>
        <v>9768.75</v>
      </c>
      <c r="AD101" s="3">
        <f t="shared" si="53"/>
        <v>112765.25</v>
      </c>
      <c r="AE101" s="6">
        <f t="shared" si="54"/>
        <v>112765.25</v>
      </c>
      <c r="AF101" s="7">
        <f t="shared" si="55"/>
        <v>0</v>
      </c>
    </row>
    <row r="102" spans="1:32" s="9" customFormat="1" ht="15" x14ac:dyDescent="0.25">
      <c r="A102" s="2" t="s">
        <v>156</v>
      </c>
      <c r="B102" s="12">
        <v>1</v>
      </c>
      <c r="C102" s="13" t="s">
        <v>133</v>
      </c>
      <c r="D102" s="13" t="s">
        <v>160</v>
      </c>
      <c r="E102" s="3">
        <v>78398</v>
      </c>
      <c r="F102" s="3">
        <f t="shared" si="46"/>
        <v>78398</v>
      </c>
      <c r="G102" s="3"/>
      <c r="H102" s="3"/>
      <c r="I102" s="3"/>
      <c r="J102" s="3"/>
      <c r="K102" s="3"/>
      <c r="L102" s="4">
        <f t="shared" si="47"/>
        <v>7839.8</v>
      </c>
      <c r="M102" s="3">
        <f t="shared" si="48"/>
        <v>86237.8</v>
      </c>
      <c r="N102" s="5" t="str">
        <f t="shared" si="49"/>
        <v>С2</v>
      </c>
      <c r="O102" s="3">
        <f t="shared" si="50"/>
        <v>78398</v>
      </c>
      <c r="P102" s="3">
        <f t="shared" si="51"/>
        <v>78398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4">
        <f t="shared" si="52"/>
        <v>7839.8</v>
      </c>
      <c r="AD102" s="3">
        <f t="shared" si="53"/>
        <v>86237.8</v>
      </c>
      <c r="AE102" s="6">
        <f t="shared" si="54"/>
        <v>86237.8</v>
      </c>
      <c r="AF102" s="7">
        <f t="shared" si="55"/>
        <v>0</v>
      </c>
    </row>
    <row r="103" spans="1:32" s="9" customFormat="1" ht="15" x14ac:dyDescent="0.25">
      <c r="A103" s="2" t="s">
        <v>157</v>
      </c>
      <c r="B103" s="12">
        <v>1</v>
      </c>
      <c r="C103" s="13" t="s">
        <v>177</v>
      </c>
      <c r="D103" s="13" t="s">
        <v>143</v>
      </c>
      <c r="E103" s="3">
        <v>59993</v>
      </c>
      <c r="F103" s="3">
        <f t="shared" si="46"/>
        <v>59993</v>
      </c>
      <c r="G103" s="3"/>
      <c r="H103" s="3"/>
      <c r="I103" s="3"/>
      <c r="J103" s="3"/>
      <c r="K103" s="3"/>
      <c r="L103" s="4">
        <f t="shared" si="47"/>
        <v>5999.3</v>
      </c>
      <c r="M103" s="3">
        <f t="shared" si="48"/>
        <v>65992.3</v>
      </c>
      <c r="N103" s="5" t="str">
        <f t="shared" si="49"/>
        <v>С3</v>
      </c>
      <c r="O103" s="3">
        <f t="shared" si="50"/>
        <v>59993</v>
      </c>
      <c r="P103" s="3">
        <f t="shared" si="51"/>
        <v>59993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4">
        <f t="shared" si="52"/>
        <v>5999.3</v>
      </c>
      <c r="AD103" s="3">
        <f t="shared" si="53"/>
        <v>65992.3</v>
      </c>
      <c r="AE103" s="6">
        <f t="shared" si="54"/>
        <v>65992.3</v>
      </c>
      <c r="AF103" s="7">
        <f t="shared" si="55"/>
        <v>0</v>
      </c>
    </row>
    <row r="104" spans="1:32" s="9" customFormat="1" ht="15" x14ac:dyDescent="0.25">
      <c r="A104" s="2" t="s">
        <v>158</v>
      </c>
      <c r="B104" s="12">
        <v>1</v>
      </c>
      <c r="C104" s="13" t="s">
        <v>65</v>
      </c>
      <c r="D104" s="13" t="s">
        <v>143</v>
      </c>
      <c r="E104" s="3">
        <v>65125</v>
      </c>
      <c r="F104" s="3">
        <f t="shared" si="46"/>
        <v>65125</v>
      </c>
      <c r="G104" s="3"/>
      <c r="H104" s="3"/>
      <c r="I104" s="3"/>
      <c r="J104" s="3"/>
      <c r="K104" s="3"/>
      <c r="L104" s="4">
        <f t="shared" si="47"/>
        <v>6512.5</v>
      </c>
      <c r="M104" s="3">
        <f t="shared" si="48"/>
        <v>71637.5</v>
      </c>
      <c r="N104" s="5" t="str">
        <f t="shared" si="49"/>
        <v>С3</v>
      </c>
      <c r="O104" s="3">
        <f t="shared" si="50"/>
        <v>65125</v>
      </c>
      <c r="P104" s="3">
        <f>O104*B104</f>
        <v>65125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4">
        <f t="shared" si="52"/>
        <v>6512.5</v>
      </c>
      <c r="AD104" s="3">
        <f t="shared" si="53"/>
        <v>71637.5</v>
      </c>
      <c r="AE104" s="6">
        <f t="shared" si="54"/>
        <v>71637.5</v>
      </c>
      <c r="AF104" s="7">
        <f t="shared" si="55"/>
        <v>0</v>
      </c>
    </row>
    <row r="105" spans="1:32" s="9" customFormat="1" ht="15.75" thickBot="1" x14ac:dyDescent="0.3">
      <c r="A105" s="61" t="s">
        <v>159</v>
      </c>
      <c r="B105" s="14">
        <v>1</v>
      </c>
      <c r="C105" s="15" t="s">
        <v>178</v>
      </c>
      <c r="D105" s="15" t="s">
        <v>160</v>
      </c>
      <c r="E105" s="16">
        <v>79813</v>
      </c>
      <c r="F105" s="3">
        <f t="shared" si="46"/>
        <v>79813</v>
      </c>
      <c r="G105" s="3"/>
      <c r="H105" s="16"/>
      <c r="I105" s="16"/>
      <c r="J105" s="16"/>
      <c r="K105" s="16"/>
      <c r="L105" s="4">
        <f t="shared" si="47"/>
        <v>7981.3</v>
      </c>
      <c r="M105" s="3">
        <f t="shared" si="48"/>
        <v>87794.3</v>
      </c>
      <c r="N105" s="5" t="str">
        <f t="shared" si="49"/>
        <v>С2</v>
      </c>
      <c r="O105" s="3">
        <f t="shared" si="50"/>
        <v>79813</v>
      </c>
      <c r="P105" s="3">
        <f t="shared" si="51"/>
        <v>79813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4">
        <f t="shared" si="52"/>
        <v>7981.3</v>
      </c>
      <c r="AD105" s="3">
        <f t="shared" si="53"/>
        <v>87794.3</v>
      </c>
      <c r="AE105" s="6">
        <f t="shared" si="54"/>
        <v>87794.3</v>
      </c>
      <c r="AF105" s="7">
        <f t="shared" si="55"/>
        <v>0</v>
      </c>
    </row>
    <row r="106" spans="1:32" s="9" customFormat="1" ht="15" thickBot="1" x14ac:dyDescent="0.25">
      <c r="A106" s="66" t="s">
        <v>31</v>
      </c>
      <c r="B106" s="53">
        <f>SUM(B91:B105)</f>
        <v>14.5</v>
      </c>
      <c r="C106" s="53"/>
      <c r="D106" s="53"/>
      <c r="E106" s="54"/>
      <c r="F106" s="54">
        <f>SUM(F91:F105)</f>
        <v>1053945.5</v>
      </c>
      <c r="G106" s="54">
        <f>SUM(G91:G105)</f>
        <v>10618</v>
      </c>
      <c r="H106" s="54">
        <f t="shared" ref="H106:K106" si="56">SUM(H95:H105)</f>
        <v>0</v>
      </c>
      <c r="I106" s="54">
        <f t="shared" si="56"/>
        <v>0</v>
      </c>
      <c r="J106" s="54">
        <f t="shared" si="56"/>
        <v>0</v>
      </c>
      <c r="K106" s="54">
        <f t="shared" si="56"/>
        <v>0</v>
      </c>
      <c r="L106" s="54">
        <f>SUM(L91:L105)</f>
        <v>105394.55</v>
      </c>
      <c r="M106" s="54">
        <f>SUM(M91:M105)</f>
        <v>1169958.05</v>
      </c>
      <c r="N106" s="54"/>
      <c r="O106" s="54"/>
      <c r="P106" s="54">
        <f>SUM(P91:P105)</f>
        <v>1093233</v>
      </c>
      <c r="Q106" s="54">
        <f>SUM(Q91:Q105)</f>
        <v>10618</v>
      </c>
      <c r="R106" s="54">
        <f t="shared" ref="R106:AB106" si="57">SUM(R95:R105)</f>
        <v>0</v>
      </c>
      <c r="S106" s="54">
        <f t="shared" si="57"/>
        <v>0</v>
      </c>
      <c r="T106" s="54">
        <f t="shared" si="57"/>
        <v>0</v>
      </c>
      <c r="U106" s="54">
        <f t="shared" si="57"/>
        <v>0</v>
      </c>
      <c r="V106" s="54">
        <f t="shared" si="57"/>
        <v>0</v>
      </c>
      <c r="W106" s="54">
        <f t="shared" si="57"/>
        <v>0</v>
      </c>
      <c r="X106" s="54">
        <f t="shared" si="57"/>
        <v>0</v>
      </c>
      <c r="Y106" s="54">
        <f t="shared" si="57"/>
        <v>0</v>
      </c>
      <c r="Z106" s="54">
        <f t="shared" si="57"/>
        <v>0</v>
      </c>
      <c r="AA106" s="54">
        <f t="shared" si="57"/>
        <v>0</v>
      </c>
      <c r="AB106" s="54">
        <f t="shared" si="57"/>
        <v>0</v>
      </c>
      <c r="AC106" s="54">
        <f>SUM(AC91:AC105)</f>
        <v>109323.30000000002</v>
      </c>
      <c r="AD106" s="54">
        <f t="shared" ref="AD106:AF106" si="58">SUM(AD91:AD105)</f>
        <v>1213174.3</v>
      </c>
      <c r="AE106" s="54">
        <f t="shared" si="58"/>
        <v>1169958.05</v>
      </c>
      <c r="AF106" s="54">
        <f t="shared" si="58"/>
        <v>43216.25</v>
      </c>
    </row>
    <row r="107" spans="1:32" s="9" customFormat="1" ht="15" x14ac:dyDescent="0.25">
      <c r="A107" s="56" t="s">
        <v>184</v>
      </c>
      <c r="B107" s="10">
        <v>0.5</v>
      </c>
      <c r="C107" s="10" t="s">
        <v>187</v>
      </c>
      <c r="D107" s="12" t="s">
        <v>189</v>
      </c>
      <c r="E107" s="17">
        <v>52029</v>
      </c>
      <c r="F107" s="17">
        <f>B107*E107</f>
        <v>26014.5</v>
      </c>
      <c r="G107" s="67"/>
      <c r="H107" s="67"/>
      <c r="I107" s="67"/>
      <c r="J107" s="67"/>
      <c r="K107" s="67"/>
      <c r="L107" s="17">
        <f>F107*10%</f>
        <v>2601.4500000000003</v>
      </c>
      <c r="M107" s="17">
        <f>F107+L107</f>
        <v>28615.95</v>
      </c>
      <c r="N107" s="5" t="str">
        <f t="shared" si="49"/>
        <v>D</v>
      </c>
      <c r="O107" s="17">
        <f>E107</f>
        <v>52029</v>
      </c>
      <c r="P107" s="17">
        <f>B107*O107</f>
        <v>26014.5</v>
      </c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>
        <f t="shared" ref="AB107:AB111" si="59">SUM(Q107:AA107)</f>
        <v>0</v>
      </c>
      <c r="AC107" s="17">
        <f>P107*10%</f>
        <v>2601.4500000000003</v>
      </c>
      <c r="AD107" s="17">
        <f>P107+AC107</f>
        <v>28615.95</v>
      </c>
      <c r="AE107" s="17">
        <f>M107</f>
        <v>28615.95</v>
      </c>
      <c r="AF107" s="67">
        <f>AD107-AE107</f>
        <v>0</v>
      </c>
    </row>
    <row r="108" spans="1:32" s="9" customFormat="1" ht="15" x14ac:dyDescent="0.25">
      <c r="A108" s="68" t="s">
        <v>185</v>
      </c>
      <c r="B108" s="12">
        <v>0.5</v>
      </c>
      <c r="C108" s="12" t="s">
        <v>133</v>
      </c>
      <c r="D108" s="12" t="s">
        <v>189</v>
      </c>
      <c r="E108" s="5">
        <v>55215</v>
      </c>
      <c r="F108" s="17">
        <f t="shared" ref="F108:F110" si="60">B108*E108</f>
        <v>27607.5</v>
      </c>
      <c r="G108" s="69"/>
      <c r="H108" s="69"/>
      <c r="I108" s="69"/>
      <c r="J108" s="69"/>
      <c r="K108" s="69"/>
      <c r="L108" s="17">
        <f t="shared" ref="L108:L110" si="61">F108*10%</f>
        <v>2760.75</v>
      </c>
      <c r="M108" s="17">
        <f t="shared" ref="M108:M110" si="62">F108+L108</f>
        <v>30368.25</v>
      </c>
      <c r="N108" s="5" t="str">
        <f t="shared" si="49"/>
        <v>D</v>
      </c>
      <c r="O108" s="17">
        <f t="shared" ref="O108:O110" si="63">E108</f>
        <v>55215</v>
      </c>
      <c r="P108" s="17">
        <f t="shared" ref="P108:P110" si="64">B108*O108</f>
        <v>27607.5</v>
      </c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>
        <f t="shared" si="59"/>
        <v>0</v>
      </c>
      <c r="AC108" s="17">
        <f t="shared" ref="AC108:AC110" si="65">P108*10%</f>
        <v>2760.75</v>
      </c>
      <c r="AD108" s="17">
        <f t="shared" ref="AD108:AD110" si="66">P108+AC108</f>
        <v>30368.25</v>
      </c>
      <c r="AE108" s="17">
        <f t="shared" ref="AE108:AE110" si="67">M108</f>
        <v>30368.25</v>
      </c>
      <c r="AF108" s="67">
        <f t="shared" ref="AF108:AF110" si="68">AD108-AE108</f>
        <v>0</v>
      </c>
    </row>
    <row r="109" spans="1:32" s="9" customFormat="1" ht="15" x14ac:dyDescent="0.25">
      <c r="A109" s="68" t="s">
        <v>185</v>
      </c>
      <c r="B109" s="12">
        <v>0.5</v>
      </c>
      <c r="C109" s="12" t="s">
        <v>133</v>
      </c>
      <c r="D109" s="12" t="s">
        <v>189</v>
      </c>
      <c r="E109" s="5">
        <v>55215</v>
      </c>
      <c r="F109" s="17">
        <f t="shared" si="60"/>
        <v>27607.5</v>
      </c>
      <c r="G109" s="69"/>
      <c r="H109" s="69"/>
      <c r="I109" s="69"/>
      <c r="J109" s="69"/>
      <c r="K109" s="69"/>
      <c r="L109" s="17">
        <f t="shared" si="61"/>
        <v>2760.75</v>
      </c>
      <c r="M109" s="17">
        <f t="shared" si="62"/>
        <v>30368.25</v>
      </c>
      <c r="N109" s="5" t="str">
        <f t="shared" ref="N109:N110" si="69">D109</f>
        <v>D</v>
      </c>
      <c r="O109" s="17">
        <f t="shared" si="63"/>
        <v>55215</v>
      </c>
      <c r="P109" s="17">
        <f t="shared" si="64"/>
        <v>27607.5</v>
      </c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>
        <f t="shared" si="59"/>
        <v>0</v>
      </c>
      <c r="AC109" s="17">
        <f t="shared" si="65"/>
        <v>2760.75</v>
      </c>
      <c r="AD109" s="17">
        <f t="shared" si="66"/>
        <v>30368.25</v>
      </c>
      <c r="AE109" s="17">
        <f t="shared" si="67"/>
        <v>30368.25</v>
      </c>
      <c r="AF109" s="67">
        <f t="shared" si="68"/>
        <v>0</v>
      </c>
    </row>
    <row r="110" spans="1:32" s="9" customFormat="1" ht="15.75" thickBot="1" x14ac:dyDescent="0.3">
      <c r="A110" s="68" t="s">
        <v>186</v>
      </c>
      <c r="B110" s="12">
        <v>1</v>
      </c>
      <c r="C110" s="12" t="s">
        <v>187</v>
      </c>
      <c r="D110" s="12" t="s">
        <v>189</v>
      </c>
      <c r="E110" s="5">
        <v>52029</v>
      </c>
      <c r="F110" s="17">
        <f t="shared" si="60"/>
        <v>52029</v>
      </c>
      <c r="G110" s="69"/>
      <c r="H110" s="69"/>
      <c r="I110" s="69"/>
      <c r="J110" s="69"/>
      <c r="K110" s="69"/>
      <c r="L110" s="17">
        <f t="shared" si="61"/>
        <v>5202.9000000000005</v>
      </c>
      <c r="M110" s="17">
        <f t="shared" si="62"/>
        <v>57231.9</v>
      </c>
      <c r="N110" s="5" t="str">
        <f t="shared" si="69"/>
        <v>D</v>
      </c>
      <c r="O110" s="17">
        <f t="shared" si="63"/>
        <v>52029</v>
      </c>
      <c r="P110" s="17">
        <f t="shared" si="64"/>
        <v>52029</v>
      </c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>
        <f t="shared" si="59"/>
        <v>0</v>
      </c>
      <c r="AC110" s="17">
        <f t="shared" si="65"/>
        <v>5202.9000000000005</v>
      </c>
      <c r="AD110" s="17">
        <f t="shared" si="66"/>
        <v>57231.9</v>
      </c>
      <c r="AE110" s="17">
        <f t="shared" si="67"/>
        <v>57231.9</v>
      </c>
      <c r="AF110" s="67">
        <f t="shared" si="68"/>
        <v>0</v>
      </c>
    </row>
    <row r="111" spans="1:32" s="9" customFormat="1" ht="15" thickBot="1" x14ac:dyDescent="0.25">
      <c r="A111" s="66" t="s">
        <v>32</v>
      </c>
      <c r="B111" s="53">
        <f>SUM(B107:B110)</f>
        <v>2.5</v>
      </c>
      <c r="C111" s="53"/>
      <c r="D111" s="53"/>
      <c r="E111" s="70"/>
      <c r="F111" s="70">
        <f>SUM(F107:F110)</f>
        <v>133258.5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f>SUM(L107:L110)</f>
        <v>13325.850000000002</v>
      </c>
      <c r="M111" s="70">
        <f>SUM(M107:M110)</f>
        <v>146584.35</v>
      </c>
      <c r="N111" s="70"/>
      <c r="O111" s="70"/>
      <c r="P111" s="70">
        <f>SUM(P107:P110)</f>
        <v>133258.5</v>
      </c>
      <c r="Q111" s="70">
        <v>0</v>
      </c>
      <c r="R111" s="70">
        <v>0</v>
      </c>
      <c r="S111" s="70">
        <v>0</v>
      </c>
      <c r="T111" s="70">
        <v>0</v>
      </c>
      <c r="U111" s="70">
        <v>0</v>
      </c>
      <c r="V111" s="70">
        <v>0</v>
      </c>
      <c r="W111" s="70">
        <v>0</v>
      </c>
      <c r="X111" s="70">
        <v>0</v>
      </c>
      <c r="Y111" s="70">
        <v>0</v>
      </c>
      <c r="Z111" s="70">
        <v>0</v>
      </c>
      <c r="AA111" s="70">
        <v>0</v>
      </c>
      <c r="AB111" s="70">
        <f t="shared" si="59"/>
        <v>0</v>
      </c>
      <c r="AC111" s="70">
        <f>SUM(AC107:AC110)</f>
        <v>13325.850000000002</v>
      </c>
      <c r="AD111" s="70">
        <f>SUM(AD107:AD110)</f>
        <v>146584.35</v>
      </c>
      <c r="AE111" s="70">
        <f>SUM(AE107:AE110)</f>
        <v>146584.35</v>
      </c>
      <c r="AF111" s="71">
        <f>SUM(AF107:AF110)</f>
        <v>0</v>
      </c>
    </row>
    <row r="112" spans="1:32" s="9" customFormat="1" ht="15" x14ac:dyDescent="0.25">
      <c r="A112" s="56" t="s">
        <v>193</v>
      </c>
      <c r="B112" s="10">
        <v>2</v>
      </c>
      <c r="C112" s="10"/>
      <c r="D112" s="72">
        <v>1</v>
      </c>
      <c r="E112" s="72">
        <v>49021</v>
      </c>
      <c r="F112" s="72">
        <f>B112*E112</f>
        <v>98042</v>
      </c>
      <c r="G112" s="73"/>
      <c r="H112" s="73"/>
      <c r="I112" s="73"/>
      <c r="J112" s="73"/>
      <c r="K112" s="73"/>
      <c r="L112" s="72">
        <f>F112*10%</f>
        <v>9804.2000000000007</v>
      </c>
      <c r="M112" s="72">
        <f>SUM(F112:L112)</f>
        <v>107846.2</v>
      </c>
      <c r="N112" s="5">
        <f t="shared" ref="N112:N125" si="70">D112</f>
        <v>1</v>
      </c>
      <c r="O112" s="72">
        <f>E112</f>
        <v>49021</v>
      </c>
      <c r="P112" s="72">
        <f>B112*O112</f>
        <v>98042</v>
      </c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2">
        <f>P112*10%</f>
        <v>9804.2000000000007</v>
      </c>
      <c r="AD112" s="72">
        <f>SUM(P112:AC112)</f>
        <v>107846.2</v>
      </c>
      <c r="AE112" s="72">
        <f>M112</f>
        <v>107846.2</v>
      </c>
      <c r="AF112" s="73">
        <f>AD112-AE112</f>
        <v>0</v>
      </c>
    </row>
    <row r="113" spans="1:32" s="9" customFormat="1" ht="15" x14ac:dyDescent="0.25">
      <c r="A113" s="68" t="s">
        <v>194</v>
      </c>
      <c r="B113" s="12">
        <v>1</v>
      </c>
      <c r="C113" s="12"/>
      <c r="D113" s="74">
        <v>2</v>
      </c>
      <c r="E113" s="74">
        <v>49729</v>
      </c>
      <c r="F113" s="72">
        <f t="shared" ref="F113:F125" si="71">B113*E113</f>
        <v>49729</v>
      </c>
      <c r="G113" s="75"/>
      <c r="H113" s="75"/>
      <c r="I113" s="75"/>
      <c r="J113" s="75"/>
      <c r="K113" s="75"/>
      <c r="L113" s="72">
        <f t="shared" ref="L113:L125" si="72">F113*10%</f>
        <v>4972.9000000000005</v>
      </c>
      <c r="M113" s="72">
        <f t="shared" ref="M113:M125" si="73">SUM(F113:L113)</f>
        <v>54701.9</v>
      </c>
      <c r="N113" s="5">
        <f t="shared" si="70"/>
        <v>2</v>
      </c>
      <c r="O113" s="72">
        <f t="shared" ref="O113:O125" si="74">E113</f>
        <v>49729</v>
      </c>
      <c r="P113" s="72">
        <f t="shared" ref="P113:P125" si="75">B113*O113</f>
        <v>49729</v>
      </c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2">
        <f t="shared" ref="AC113:AC125" si="76">P113*10%</f>
        <v>4972.9000000000005</v>
      </c>
      <c r="AD113" s="72">
        <f t="shared" ref="AD113:AD125" si="77">SUM(P113:AC113)</f>
        <v>54701.9</v>
      </c>
      <c r="AE113" s="72">
        <f t="shared" ref="AE113:AE125" si="78">M113</f>
        <v>54701.9</v>
      </c>
      <c r="AF113" s="73">
        <f t="shared" ref="AF113:AF125" si="79">AD113-AE113</f>
        <v>0</v>
      </c>
    </row>
    <row r="114" spans="1:32" s="9" customFormat="1" ht="15" x14ac:dyDescent="0.25">
      <c r="A114" s="68" t="s">
        <v>196</v>
      </c>
      <c r="B114" s="12">
        <v>3</v>
      </c>
      <c r="C114" s="12"/>
      <c r="D114" s="74">
        <v>1</v>
      </c>
      <c r="E114" s="74">
        <v>49021</v>
      </c>
      <c r="F114" s="72">
        <f t="shared" si="71"/>
        <v>147063</v>
      </c>
      <c r="G114" s="75"/>
      <c r="H114" s="75"/>
      <c r="I114" s="74">
        <v>46766</v>
      </c>
      <c r="J114" s="75"/>
      <c r="K114" s="75"/>
      <c r="L114" s="72">
        <f t="shared" si="72"/>
        <v>14706.300000000001</v>
      </c>
      <c r="M114" s="72">
        <f t="shared" si="73"/>
        <v>208535.3</v>
      </c>
      <c r="N114" s="5">
        <f t="shared" si="70"/>
        <v>1</v>
      </c>
      <c r="O114" s="72">
        <f t="shared" si="74"/>
        <v>49021</v>
      </c>
      <c r="P114" s="72">
        <f t="shared" si="75"/>
        <v>147063</v>
      </c>
      <c r="Q114" s="75"/>
      <c r="R114" s="75"/>
      <c r="S114" s="74">
        <v>46766</v>
      </c>
      <c r="T114" s="75"/>
      <c r="U114" s="75"/>
      <c r="V114" s="75"/>
      <c r="W114" s="75"/>
      <c r="X114" s="75"/>
      <c r="Y114" s="75"/>
      <c r="Z114" s="75"/>
      <c r="AA114" s="75"/>
      <c r="AB114" s="75"/>
      <c r="AC114" s="72">
        <f t="shared" si="76"/>
        <v>14706.300000000001</v>
      </c>
      <c r="AD114" s="72">
        <f t="shared" si="77"/>
        <v>208535.3</v>
      </c>
      <c r="AE114" s="72">
        <f t="shared" si="78"/>
        <v>208535.3</v>
      </c>
      <c r="AF114" s="73">
        <f t="shared" si="79"/>
        <v>0</v>
      </c>
    </row>
    <row r="115" spans="1:32" s="9" customFormat="1" ht="15" x14ac:dyDescent="0.25">
      <c r="A115" s="68" t="s">
        <v>197</v>
      </c>
      <c r="B115" s="12">
        <v>9</v>
      </c>
      <c r="C115" s="12"/>
      <c r="D115" s="74">
        <v>2</v>
      </c>
      <c r="E115" s="74">
        <v>49729</v>
      </c>
      <c r="F115" s="72">
        <f t="shared" si="71"/>
        <v>447561</v>
      </c>
      <c r="G115" s="75"/>
      <c r="H115" s="75"/>
      <c r="I115" s="74">
        <f>(17697*20%)*B115</f>
        <v>31854.600000000002</v>
      </c>
      <c r="J115" s="75"/>
      <c r="K115" s="75"/>
      <c r="L115" s="72">
        <f t="shared" si="72"/>
        <v>44756.100000000006</v>
      </c>
      <c r="M115" s="72">
        <f t="shared" si="73"/>
        <v>524171.69999999995</v>
      </c>
      <c r="N115" s="5">
        <f t="shared" si="70"/>
        <v>2</v>
      </c>
      <c r="O115" s="72">
        <f t="shared" si="74"/>
        <v>49729</v>
      </c>
      <c r="P115" s="72">
        <f t="shared" si="75"/>
        <v>447561</v>
      </c>
      <c r="Q115" s="75"/>
      <c r="R115" s="75"/>
      <c r="S115" s="74">
        <v>31854.600000000002</v>
      </c>
      <c r="T115" s="75"/>
      <c r="U115" s="75"/>
      <c r="V115" s="75"/>
      <c r="W115" s="75"/>
      <c r="X115" s="75"/>
      <c r="Y115" s="75"/>
      <c r="Z115" s="75"/>
      <c r="AA115" s="75"/>
      <c r="AB115" s="75"/>
      <c r="AC115" s="72">
        <f t="shared" si="76"/>
        <v>44756.100000000006</v>
      </c>
      <c r="AD115" s="72">
        <f t="shared" si="77"/>
        <v>524171.69999999995</v>
      </c>
      <c r="AE115" s="72">
        <f t="shared" si="78"/>
        <v>524171.69999999995</v>
      </c>
      <c r="AF115" s="73">
        <f t="shared" si="79"/>
        <v>0</v>
      </c>
    </row>
    <row r="116" spans="1:32" s="9" customFormat="1" ht="15" x14ac:dyDescent="0.25">
      <c r="A116" s="68" t="s">
        <v>198</v>
      </c>
      <c r="B116" s="12">
        <v>8</v>
      </c>
      <c r="C116" s="12"/>
      <c r="D116" s="74">
        <v>2</v>
      </c>
      <c r="E116" s="74">
        <v>49729</v>
      </c>
      <c r="F116" s="72">
        <f t="shared" si="71"/>
        <v>397832</v>
      </c>
      <c r="G116" s="75"/>
      <c r="H116" s="75"/>
      <c r="I116" s="74">
        <f>(17697*30%)*B116</f>
        <v>42472.799999999996</v>
      </c>
      <c r="J116" s="75"/>
      <c r="K116" s="75"/>
      <c r="L116" s="72">
        <f t="shared" si="72"/>
        <v>39783.200000000004</v>
      </c>
      <c r="M116" s="72">
        <f t="shared" si="73"/>
        <v>480088</v>
      </c>
      <c r="N116" s="5">
        <f t="shared" si="70"/>
        <v>2</v>
      </c>
      <c r="O116" s="72">
        <f t="shared" si="74"/>
        <v>49729</v>
      </c>
      <c r="P116" s="72">
        <f t="shared" si="75"/>
        <v>397832</v>
      </c>
      <c r="Q116" s="75"/>
      <c r="R116" s="75"/>
      <c r="S116" s="74">
        <v>42472.799999999996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72">
        <f t="shared" si="76"/>
        <v>39783.200000000004</v>
      </c>
      <c r="AD116" s="72">
        <f t="shared" si="77"/>
        <v>480088</v>
      </c>
      <c r="AE116" s="72">
        <f t="shared" si="78"/>
        <v>480088</v>
      </c>
      <c r="AF116" s="73">
        <f t="shared" si="79"/>
        <v>0</v>
      </c>
    </row>
    <row r="117" spans="1:32" s="9" customFormat="1" ht="15" x14ac:dyDescent="0.25">
      <c r="A117" s="68" t="s">
        <v>199</v>
      </c>
      <c r="B117" s="12">
        <v>2</v>
      </c>
      <c r="C117" s="12"/>
      <c r="D117" s="74">
        <v>3</v>
      </c>
      <c r="E117" s="74">
        <v>50259</v>
      </c>
      <c r="F117" s="72">
        <f t="shared" si="71"/>
        <v>100518</v>
      </c>
      <c r="G117" s="75"/>
      <c r="H117" s="75"/>
      <c r="I117" s="75"/>
      <c r="J117" s="75"/>
      <c r="K117" s="75"/>
      <c r="L117" s="72">
        <f t="shared" si="72"/>
        <v>10051.800000000001</v>
      </c>
      <c r="M117" s="72">
        <f t="shared" si="73"/>
        <v>110569.8</v>
      </c>
      <c r="N117" s="5">
        <f t="shared" si="70"/>
        <v>3</v>
      </c>
      <c r="O117" s="72">
        <f t="shared" si="74"/>
        <v>50259</v>
      </c>
      <c r="P117" s="72">
        <f t="shared" si="75"/>
        <v>100518</v>
      </c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2">
        <f t="shared" si="76"/>
        <v>10051.800000000001</v>
      </c>
      <c r="AD117" s="72">
        <f t="shared" si="77"/>
        <v>110569.8</v>
      </c>
      <c r="AE117" s="72">
        <f t="shared" si="78"/>
        <v>110569.8</v>
      </c>
      <c r="AF117" s="73">
        <f t="shared" si="79"/>
        <v>0</v>
      </c>
    </row>
    <row r="118" spans="1:32" s="9" customFormat="1" ht="15" x14ac:dyDescent="0.25">
      <c r="A118" s="68" t="s">
        <v>200</v>
      </c>
      <c r="B118" s="12">
        <v>2</v>
      </c>
      <c r="C118" s="12"/>
      <c r="D118" s="74">
        <v>3</v>
      </c>
      <c r="E118" s="74">
        <v>50259</v>
      </c>
      <c r="F118" s="72">
        <f t="shared" si="71"/>
        <v>100518</v>
      </c>
      <c r="G118" s="75"/>
      <c r="H118" s="75"/>
      <c r="I118" s="75"/>
      <c r="J118" s="75"/>
      <c r="K118" s="75"/>
      <c r="L118" s="72">
        <f t="shared" si="72"/>
        <v>10051.800000000001</v>
      </c>
      <c r="M118" s="72">
        <f t="shared" si="73"/>
        <v>110569.8</v>
      </c>
      <c r="N118" s="5">
        <f t="shared" si="70"/>
        <v>3</v>
      </c>
      <c r="O118" s="72">
        <f t="shared" si="74"/>
        <v>50259</v>
      </c>
      <c r="P118" s="72">
        <f t="shared" si="75"/>
        <v>100518</v>
      </c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2">
        <f t="shared" si="76"/>
        <v>10051.800000000001</v>
      </c>
      <c r="AD118" s="72">
        <f t="shared" si="77"/>
        <v>110569.8</v>
      </c>
      <c r="AE118" s="72">
        <f t="shared" si="78"/>
        <v>110569.8</v>
      </c>
      <c r="AF118" s="73">
        <f t="shared" si="79"/>
        <v>0</v>
      </c>
    </row>
    <row r="119" spans="1:32" s="9" customFormat="1" ht="15" x14ac:dyDescent="0.25">
      <c r="A119" s="68" t="s">
        <v>201</v>
      </c>
      <c r="B119" s="12">
        <v>2</v>
      </c>
      <c r="C119" s="12"/>
      <c r="D119" s="74">
        <v>3</v>
      </c>
      <c r="E119" s="74">
        <v>50259</v>
      </c>
      <c r="F119" s="72">
        <f t="shared" si="71"/>
        <v>100518</v>
      </c>
      <c r="G119" s="75"/>
      <c r="H119" s="75"/>
      <c r="I119" s="75"/>
      <c r="J119" s="75"/>
      <c r="K119" s="75"/>
      <c r="L119" s="72">
        <f t="shared" si="72"/>
        <v>10051.800000000001</v>
      </c>
      <c r="M119" s="72">
        <f t="shared" si="73"/>
        <v>110569.8</v>
      </c>
      <c r="N119" s="5">
        <f t="shared" si="70"/>
        <v>3</v>
      </c>
      <c r="O119" s="72">
        <f t="shared" si="74"/>
        <v>50259</v>
      </c>
      <c r="P119" s="72">
        <f t="shared" si="75"/>
        <v>100518</v>
      </c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2">
        <f t="shared" si="76"/>
        <v>10051.800000000001</v>
      </c>
      <c r="AD119" s="72">
        <f t="shared" si="77"/>
        <v>110569.8</v>
      </c>
      <c r="AE119" s="72">
        <f t="shared" si="78"/>
        <v>110569.8</v>
      </c>
      <c r="AF119" s="73">
        <f t="shared" si="79"/>
        <v>0</v>
      </c>
    </row>
    <row r="120" spans="1:32" s="9" customFormat="1" ht="30" x14ac:dyDescent="0.25">
      <c r="A120" s="68" t="s">
        <v>202</v>
      </c>
      <c r="B120" s="12">
        <v>2</v>
      </c>
      <c r="C120" s="12"/>
      <c r="D120" s="74">
        <v>3</v>
      </c>
      <c r="E120" s="74">
        <v>50259</v>
      </c>
      <c r="F120" s="72">
        <f t="shared" si="71"/>
        <v>100518</v>
      </c>
      <c r="G120" s="75"/>
      <c r="H120" s="75"/>
      <c r="I120" s="75"/>
      <c r="J120" s="75"/>
      <c r="K120" s="75"/>
      <c r="L120" s="72">
        <f t="shared" si="72"/>
        <v>10051.800000000001</v>
      </c>
      <c r="M120" s="72">
        <f t="shared" si="73"/>
        <v>110569.8</v>
      </c>
      <c r="N120" s="5">
        <f t="shared" si="70"/>
        <v>3</v>
      </c>
      <c r="O120" s="72">
        <f t="shared" si="74"/>
        <v>50259</v>
      </c>
      <c r="P120" s="72">
        <f t="shared" si="75"/>
        <v>100518</v>
      </c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2">
        <f t="shared" si="76"/>
        <v>10051.800000000001</v>
      </c>
      <c r="AD120" s="72">
        <f t="shared" si="77"/>
        <v>110569.8</v>
      </c>
      <c r="AE120" s="72">
        <f t="shared" si="78"/>
        <v>110569.8</v>
      </c>
      <c r="AF120" s="73">
        <f t="shared" si="79"/>
        <v>0</v>
      </c>
    </row>
    <row r="121" spans="1:32" s="9" customFormat="1" ht="30" x14ac:dyDescent="0.25">
      <c r="A121" s="68" t="s">
        <v>203</v>
      </c>
      <c r="B121" s="12">
        <v>2</v>
      </c>
      <c r="C121" s="12"/>
      <c r="D121" s="74">
        <v>3</v>
      </c>
      <c r="E121" s="74">
        <v>50259</v>
      </c>
      <c r="F121" s="72">
        <f t="shared" si="71"/>
        <v>100518</v>
      </c>
      <c r="G121" s="75"/>
      <c r="H121" s="75"/>
      <c r="I121" s="75"/>
      <c r="J121" s="75"/>
      <c r="K121" s="75"/>
      <c r="L121" s="72">
        <f t="shared" si="72"/>
        <v>10051.800000000001</v>
      </c>
      <c r="M121" s="72">
        <f t="shared" si="73"/>
        <v>110569.8</v>
      </c>
      <c r="N121" s="5">
        <f t="shared" si="70"/>
        <v>3</v>
      </c>
      <c r="O121" s="72">
        <f t="shared" si="74"/>
        <v>50259</v>
      </c>
      <c r="P121" s="72">
        <f t="shared" si="75"/>
        <v>100518</v>
      </c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2">
        <f t="shared" si="76"/>
        <v>10051.800000000001</v>
      </c>
      <c r="AD121" s="72">
        <f t="shared" si="77"/>
        <v>110569.8</v>
      </c>
      <c r="AE121" s="72">
        <f t="shared" si="78"/>
        <v>110569.8</v>
      </c>
      <c r="AF121" s="73">
        <f t="shared" si="79"/>
        <v>0</v>
      </c>
    </row>
    <row r="122" spans="1:32" s="9" customFormat="1" ht="15" x14ac:dyDescent="0.25">
      <c r="A122" s="68" t="s">
        <v>204</v>
      </c>
      <c r="B122" s="12">
        <v>1</v>
      </c>
      <c r="C122" s="12"/>
      <c r="D122" s="74">
        <v>4</v>
      </c>
      <c r="E122" s="74">
        <v>51144</v>
      </c>
      <c r="F122" s="72">
        <f t="shared" si="71"/>
        <v>51144</v>
      </c>
      <c r="G122" s="75"/>
      <c r="H122" s="75"/>
      <c r="I122" s="75"/>
      <c r="J122" s="75"/>
      <c r="K122" s="75"/>
      <c r="L122" s="72">
        <f t="shared" si="72"/>
        <v>5114.4000000000005</v>
      </c>
      <c r="M122" s="72">
        <f t="shared" si="73"/>
        <v>56258.400000000001</v>
      </c>
      <c r="N122" s="5">
        <f t="shared" si="70"/>
        <v>4</v>
      </c>
      <c r="O122" s="72">
        <f t="shared" si="74"/>
        <v>51144</v>
      </c>
      <c r="P122" s="72">
        <f t="shared" si="75"/>
        <v>51144</v>
      </c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2">
        <f t="shared" si="76"/>
        <v>5114.4000000000005</v>
      </c>
      <c r="AD122" s="72">
        <f t="shared" si="77"/>
        <v>56258.400000000001</v>
      </c>
      <c r="AE122" s="72">
        <f t="shared" si="78"/>
        <v>56258.400000000001</v>
      </c>
      <c r="AF122" s="73">
        <f t="shared" si="79"/>
        <v>0</v>
      </c>
    </row>
    <row r="123" spans="1:32" s="9" customFormat="1" ht="15" x14ac:dyDescent="0.25">
      <c r="A123" s="68" t="s">
        <v>205</v>
      </c>
      <c r="B123" s="12">
        <v>1</v>
      </c>
      <c r="C123" s="12"/>
      <c r="D123" s="74">
        <v>4</v>
      </c>
      <c r="E123" s="74">
        <v>51144</v>
      </c>
      <c r="F123" s="72">
        <f t="shared" si="71"/>
        <v>51144</v>
      </c>
      <c r="G123" s="75"/>
      <c r="H123" s="75"/>
      <c r="I123" s="75"/>
      <c r="J123" s="75"/>
      <c r="K123" s="75"/>
      <c r="L123" s="72">
        <f t="shared" si="72"/>
        <v>5114.4000000000005</v>
      </c>
      <c r="M123" s="72">
        <f t="shared" si="73"/>
        <v>56258.400000000001</v>
      </c>
      <c r="N123" s="5">
        <f t="shared" si="70"/>
        <v>4</v>
      </c>
      <c r="O123" s="72">
        <f t="shared" si="74"/>
        <v>51144</v>
      </c>
      <c r="P123" s="72">
        <f t="shared" si="75"/>
        <v>51144</v>
      </c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2">
        <f t="shared" si="76"/>
        <v>5114.4000000000005</v>
      </c>
      <c r="AD123" s="72">
        <f t="shared" si="77"/>
        <v>56258.400000000001</v>
      </c>
      <c r="AE123" s="72">
        <f t="shared" si="78"/>
        <v>56258.400000000001</v>
      </c>
      <c r="AF123" s="73">
        <f t="shared" si="79"/>
        <v>0</v>
      </c>
    </row>
    <row r="124" spans="1:32" s="9" customFormat="1" ht="15" x14ac:dyDescent="0.25">
      <c r="A124" s="68" t="s">
        <v>206</v>
      </c>
      <c r="B124" s="12">
        <v>2</v>
      </c>
      <c r="C124" s="12"/>
      <c r="D124" s="74">
        <v>1</v>
      </c>
      <c r="E124" s="74">
        <v>49021</v>
      </c>
      <c r="F124" s="72">
        <f t="shared" si="71"/>
        <v>98042</v>
      </c>
      <c r="G124" s="75"/>
      <c r="H124" s="75"/>
      <c r="I124" s="75"/>
      <c r="J124" s="75"/>
      <c r="K124" s="75"/>
      <c r="L124" s="72">
        <f t="shared" si="72"/>
        <v>9804.2000000000007</v>
      </c>
      <c r="M124" s="72">
        <f t="shared" si="73"/>
        <v>107846.2</v>
      </c>
      <c r="N124" s="5">
        <f t="shared" si="70"/>
        <v>1</v>
      </c>
      <c r="O124" s="72">
        <f t="shared" si="74"/>
        <v>49021</v>
      </c>
      <c r="P124" s="72">
        <f t="shared" si="75"/>
        <v>98042</v>
      </c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2">
        <f t="shared" si="76"/>
        <v>9804.2000000000007</v>
      </c>
      <c r="AD124" s="72">
        <f t="shared" si="77"/>
        <v>107846.2</v>
      </c>
      <c r="AE124" s="72">
        <f t="shared" si="78"/>
        <v>107846.2</v>
      </c>
      <c r="AF124" s="73">
        <f t="shared" si="79"/>
        <v>0</v>
      </c>
    </row>
    <row r="125" spans="1:32" s="9" customFormat="1" ht="15.75" thickBot="1" x14ac:dyDescent="0.3">
      <c r="A125" s="68" t="s">
        <v>207</v>
      </c>
      <c r="B125" s="12">
        <v>1</v>
      </c>
      <c r="C125" s="12"/>
      <c r="D125" s="74">
        <v>1</v>
      </c>
      <c r="E125" s="74">
        <v>49021</v>
      </c>
      <c r="F125" s="72">
        <f t="shared" si="71"/>
        <v>49021</v>
      </c>
      <c r="G125" s="75"/>
      <c r="H125" s="75"/>
      <c r="I125" s="75"/>
      <c r="J125" s="75"/>
      <c r="K125" s="75"/>
      <c r="L125" s="72">
        <f t="shared" si="72"/>
        <v>4902.1000000000004</v>
      </c>
      <c r="M125" s="72">
        <f t="shared" si="73"/>
        <v>53923.1</v>
      </c>
      <c r="N125" s="5">
        <f t="shared" si="70"/>
        <v>1</v>
      </c>
      <c r="O125" s="72">
        <f t="shared" si="74"/>
        <v>49021</v>
      </c>
      <c r="P125" s="72">
        <f t="shared" si="75"/>
        <v>49021</v>
      </c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2">
        <f t="shared" si="76"/>
        <v>4902.1000000000004</v>
      </c>
      <c r="AD125" s="72">
        <f t="shared" si="77"/>
        <v>53923.1</v>
      </c>
      <c r="AE125" s="72">
        <f t="shared" si="78"/>
        <v>53923.1</v>
      </c>
      <c r="AF125" s="73">
        <f t="shared" si="79"/>
        <v>0</v>
      </c>
    </row>
    <row r="126" spans="1:32" s="9" customFormat="1" ht="15" thickBot="1" x14ac:dyDescent="0.25">
      <c r="A126" s="63" t="s">
        <v>33</v>
      </c>
      <c r="B126" s="53">
        <f>SUM(B112:B125)</f>
        <v>38</v>
      </c>
      <c r="C126" s="53">
        <f>SUM(C112:C125)</f>
        <v>0</v>
      </c>
      <c r="D126" s="53"/>
      <c r="E126" s="53"/>
      <c r="F126" s="70">
        <f t="shared" ref="F126:M126" si="80">SUM(F112:F125)</f>
        <v>1892168</v>
      </c>
      <c r="G126" s="70">
        <f t="shared" si="80"/>
        <v>0</v>
      </c>
      <c r="H126" s="70">
        <f t="shared" si="80"/>
        <v>0</v>
      </c>
      <c r="I126" s="70">
        <f t="shared" si="80"/>
        <v>121093.4</v>
      </c>
      <c r="J126" s="70">
        <f t="shared" si="80"/>
        <v>0</v>
      </c>
      <c r="K126" s="70">
        <f t="shared" si="80"/>
        <v>0</v>
      </c>
      <c r="L126" s="70">
        <f t="shared" si="80"/>
        <v>189216.8</v>
      </c>
      <c r="M126" s="70">
        <f t="shared" si="80"/>
        <v>2202478.2000000002</v>
      </c>
      <c r="N126" s="70"/>
      <c r="O126" s="70"/>
      <c r="P126" s="70">
        <f t="shared" ref="P126:AF126" si="81">SUM(P112:P125)</f>
        <v>1892168</v>
      </c>
      <c r="Q126" s="70">
        <f t="shared" si="81"/>
        <v>0</v>
      </c>
      <c r="R126" s="70">
        <f t="shared" si="81"/>
        <v>0</v>
      </c>
      <c r="S126" s="70">
        <f t="shared" si="81"/>
        <v>121093.4</v>
      </c>
      <c r="T126" s="70">
        <f t="shared" si="81"/>
        <v>0</v>
      </c>
      <c r="U126" s="70">
        <f t="shared" si="81"/>
        <v>0</v>
      </c>
      <c r="V126" s="70">
        <f t="shared" si="81"/>
        <v>0</v>
      </c>
      <c r="W126" s="70">
        <f t="shared" si="81"/>
        <v>0</v>
      </c>
      <c r="X126" s="70">
        <f t="shared" si="81"/>
        <v>0</v>
      </c>
      <c r="Y126" s="70">
        <f t="shared" si="81"/>
        <v>0</v>
      </c>
      <c r="Z126" s="70">
        <f t="shared" si="81"/>
        <v>0</v>
      </c>
      <c r="AA126" s="70">
        <f t="shared" si="81"/>
        <v>0</v>
      </c>
      <c r="AB126" s="70">
        <f t="shared" si="81"/>
        <v>0</v>
      </c>
      <c r="AC126" s="70">
        <f t="shared" si="81"/>
        <v>189216.8</v>
      </c>
      <c r="AD126" s="70">
        <f t="shared" si="81"/>
        <v>2202478.2000000002</v>
      </c>
      <c r="AE126" s="70">
        <f t="shared" si="81"/>
        <v>2202478.2000000002</v>
      </c>
      <c r="AF126" s="71">
        <f t="shared" si="81"/>
        <v>0</v>
      </c>
    </row>
    <row r="127" spans="1:32" s="9" customFormat="1" ht="14.25" x14ac:dyDescent="0.2">
      <c r="A127" s="76" t="s">
        <v>34</v>
      </c>
      <c r="B127" s="77">
        <v>95.93</v>
      </c>
      <c r="C127" s="77">
        <v>0</v>
      </c>
      <c r="D127" s="77"/>
      <c r="E127" s="77"/>
      <c r="F127" s="73">
        <v>6534602.7199999997</v>
      </c>
      <c r="G127" s="73">
        <v>10618</v>
      </c>
      <c r="H127" s="73">
        <v>101227</v>
      </c>
      <c r="I127" s="73">
        <v>121093.4</v>
      </c>
      <c r="J127" s="73">
        <v>4424</v>
      </c>
      <c r="K127" s="73">
        <v>13272</v>
      </c>
      <c r="L127" s="73">
        <v>653460.272</v>
      </c>
      <c r="M127" s="73">
        <v>7438697.392</v>
      </c>
      <c r="N127" s="73"/>
      <c r="O127" s="73"/>
      <c r="P127" s="73">
        <v>7913568.29</v>
      </c>
      <c r="Q127" s="73">
        <v>10618</v>
      </c>
      <c r="R127" s="73">
        <v>101227</v>
      </c>
      <c r="S127" s="73">
        <v>121093.4</v>
      </c>
      <c r="T127" s="73">
        <v>4424</v>
      </c>
      <c r="U127" s="73">
        <v>668680.5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73">
        <v>13272</v>
      </c>
      <c r="AC127" s="73">
        <v>791356.82900000014</v>
      </c>
      <c r="AD127" s="73">
        <v>9624240.0189999994</v>
      </c>
      <c r="AE127" s="73">
        <v>7438697.392</v>
      </c>
      <c r="AF127" s="73">
        <v>2185542.6269999999</v>
      </c>
    </row>
  </sheetData>
  <mergeCells count="51">
    <mergeCell ref="K1:M1"/>
    <mergeCell ref="K2:M3"/>
    <mergeCell ref="K4:M4"/>
    <mergeCell ref="A7:M7"/>
    <mergeCell ref="AC25:AC27"/>
    <mergeCell ref="Y26:Y27"/>
    <mergeCell ref="A8:M8"/>
    <mergeCell ref="A6:M6"/>
    <mergeCell ref="A2:A3"/>
    <mergeCell ref="O24:O27"/>
    <mergeCell ref="Z26:Z27"/>
    <mergeCell ref="A24:A27"/>
    <mergeCell ref="B24:B27"/>
    <mergeCell ref="K13:M13"/>
    <mergeCell ref="K14:M15"/>
    <mergeCell ref="K16:M16"/>
    <mergeCell ref="AF24:AF27"/>
    <mergeCell ref="H25:H27"/>
    <mergeCell ref="I25:I27"/>
    <mergeCell ref="J25:J27"/>
    <mergeCell ref="K25:K27"/>
    <mergeCell ref="L25:L27"/>
    <mergeCell ref="S25:S27"/>
    <mergeCell ref="T25:T27"/>
    <mergeCell ref="U25:AA25"/>
    <mergeCell ref="P24:P27"/>
    <mergeCell ref="Q24:Q27"/>
    <mergeCell ref="AD24:AD27"/>
    <mergeCell ref="AE24:AE27"/>
    <mergeCell ref="AB25:AB27"/>
    <mergeCell ref="A55:A57"/>
    <mergeCell ref="A39:A41"/>
    <mergeCell ref="C24:C27"/>
    <mergeCell ref="AA26:AA27"/>
    <mergeCell ref="D24:D27"/>
    <mergeCell ref="E24:E27"/>
    <mergeCell ref="F24:F27"/>
    <mergeCell ref="G24:G27"/>
    <mergeCell ref="U26:W26"/>
    <mergeCell ref="H24:K24"/>
    <mergeCell ref="R24:AB24"/>
    <mergeCell ref="R25:R27"/>
    <mergeCell ref="X26:X27"/>
    <mergeCell ref="M24:M27"/>
    <mergeCell ref="N24:N27"/>
    <mergeCell ref="A14:A15"/>
    <mergeCell ref="A19:M19"/>
    <mergeCell ref="A20:M20"/>
    <mergeCell ref="A21:M21"/>
    <mergeCell ref="A67:A74"/>
    <mergeCell ref="A79:A89"/>
  </mergeCells>
  <pageMargins left="0.19685039370078741" right="0" top="0.55118110236220474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4"/>
  <sheetViews>
    <sheetView topLeftCell="I6" workbookViewId="0">
      <selection activeCell="AG6" sqref="AG1:AJ1048576"/>
    </sheetView>
  </sheetViews>
  <sheetFormatPr defaultRowHeight="12.75" x14ac:dyDescent="0.2"/>
  <cols>
    <col min="1" max="1" width="34" style="19" customWidth="1"/>
    <col min="2" max="2" width="8.7109375" style="19" customWidth="1"/>
    <col min="3" max="3" width="10.5703125" style="19" customWidth="1"/>
    <col min="4" max="4" width="8.5703125" style="19" customWidth="1"/>
    <col min="5" max="5" width="12.5703125" style="19" customWidth="1"/>
    <col min="6" max="6" width="10.5703125" style="19" customWidth="1"/>
    <col min="7" max="7" width="12.28515625" style="19" customWidth="1"/>
    <col min="8" max="8" width="11" style="19" customWidth="1"/>
    <col min="9" max="9" width="10.85546875" style="19" customWidth="1"/>
    <col min="10" max="10" width="12" style="19" customWidth="1"/>
    <col min="11" max="11" width="13" style="19" customWidth="1"/>
    <col min="12" max="12" width="12.140625" style="19" customWidth="1"/>
    <col min="13" max="13" width="12.5703125" style="19" customWidth="1"/>
    <col min="14" max="14" width="11.42578125" style="19" customWidth="1"/>
    <col min="15" max="15" width="12" style="19" customWidth="1"/>
    <col min="16" max="16" width="11" style="19" customWidth="1"/>
    <col min="17" max="17" width="11.5703125" style="19" customWidth="1"/>
    <col min="18" max="18" width="14" style="19" customWidth="1"/>
    <col min="19" max="19" width="20.28515625" style="19" customWidth="1"/>
    <col min="20" max="20" width="9.85546875" style="19" customWidth="1"/>
    <col min="21" max="21" width="10.28515625" style="19" hidden="1" customWidth="1"/>
    <col min="22" max="23" width="11" style="19" hidden="1" customWidth="1"/>
    <col min="24" max="24" width="0" style="19" hidden="1" customWidth="1"/>
    <col min="25" max="25" width="9.5703125" style="19" hidden="1" customWidth="1"/>
    <col min="26" max="26" width="9" style="19" hidden="1" customWidth="1"/>
    <col min="27" max="27" width="10.5703125" style="19" hidden="1" customWidth="1"/>
    <col min="28" max="28" width="9.28515625" style="19" customWidth="1"/>
    <col min="29" max="29" width="9.42578125" style="19" customWidth="1"/>
    <col min="30" max="30" width="14.140625" style="19" customWidth="1"/>
    <col min="31" max="31" width="10" style="19" customWidth="1"/>
    <col min="32" max="32" width="12.85546875" style="19" customWidth="1"/>
    <col min="33" max="257" width="9.140625" style="19"/>
    <col min="258" max="258" width="31.42578125" style="19" customWidth="1"/>
    <col min="259" max="260" width="7.85546875" style="19" customWidth="1"/>
    <col min="261" max="261" width="8.5703125" style="19" customWidth="1"/>
    <col min="262" max="262" width="9.5703125" style="19" customWidth="1"/>
    <col min="263" max="263" width="12" style="19" customWidth="1"/>
    <col min="264" max="264" width="10.140625" style="19" customWidth="1"/>
    <col min="265" max="265" width="10.7109375" style="19" customWidth="1"/>
    <col min="266" max="266" width="20.28515625" style="19" customWidth="1"/>
    <col min="267" max="267" width="12.140625" style="19" customWidth="1"/>
    <col min="268" max="268" width="9.140625" style="19"/>
    <col min="269" max="269" width="9.5703125" style="19" customWidth="1"/>
    <col min="270" max="513" width="9.140625" style="19"/>
    <col min="514" max="514" width="31.42578125" style="19" customWidth="1"/>
    <col min="515" max="516" width="7.85546875" style="19" customWidth="1"/>
    <col min="517" max="517" width="8.5703125" style="19" customWidth="1"/>
    <col min="518" max="518" width="9.5703125" style="19" customWidth="1"/>
    <col min="519" max="519" width="12" style="19" customWidth="1"/>
    <col min="520" max="520" width="10.140625" style="19" customWidth="1"/>
    <col min="521" max="521" width="10.7109375" style="19" customWidth="1"/>
    <col min="522" max="522" width="20.28515625" style="19" customWidth="1"/>
    <col min="523" max="523" width="12.140625" style="19" customWidth="1"/>
    <col min="524" max="524" width="9.140625" style="19"/>
    <col min="525" max="525" width="9.5703125" style="19" customWidth="1"/>
    <col min="526" max="769" width="9.140625" style="19"/>
    <col min="770" max="770" width="31.42578125" style="19" customWidth="1"/>
    <col min="771" max="772" width="7.85546875" style="19" customWidth="1"/>
    <col min="773" max="773" width="8.5703125" style="19" customWidth="1"/>
    <col min="774" max="774" width="9.5703125" style="19" customWidth="1"/>
    <col min="775" max="775" width="12" style="19" customWidth="1"/>
    <col min="776" max="776" width="10.140625" style="19" customWidth="1"/>
    <col min="777" max="777" width="10.7109375" style="19" customWidth="1"/>
    <col min="778" max="778" width="20.28515625" style="19" customWidth="1"/>
    <col min="779" max="779" width="12.140625" style="19" customWidth="1"/>
    <col min="780" max="780" width="9.140625" style="19"/>
    <col min="781" max="781" width="9.5703125" style="19" customWidth="1"/>
    <col min="782" max="1025" width="9.140625" style="19"/>
    <col min="1026" max="1026" width="31.42578125" style="19" customWidth="1"/>
    <col min="1027" max="1028" width="7.85546875" style="19" customWidth="1"/>
    <col min="1029" max="1029" width="8.5703125" style="19" customWidth="1"/>
    <col min="1030" max="1030" width="9.5703125" style="19" customWidth="1"/>
    <col min="1031" max="1031" width="12" style="19" customWidth="1"/>
    <col min="1032" max="1032" width="10.140625" style="19" customWidth="1"/>
    <col min="1033" max="1033" width="10.7109375" style="19" customWidth="1"/>
    <col min="1034" max="1034" width="20.28515625" style="19" customWidth="1"/>
    <col min="1035" max="1035" width="12.140625" style="19" customWidth="1"/>
    <col min="1036" max="1036" width="9.140625" style="19"/>
    <col min="1037" max="1037" width="9.5703125" style="19" customWidth="1"/>
    <col min="1038" max="1281" width="9.140625" style="19"/>
    <col min="1282" max="1282" width="31.42578125" style="19" customWidth="1"/>
    <col min="1283" max="1284" width="7.85546875" style="19" customWidth="1"/>
    <col min="1285" max="1285" width="8.5703125" style="19" customWidth="1"/>
    <col min="1286" max="1286" width="9.5703125" style="19" customWidth="1"/>
    <col min="1287" max="1287" width="12" style="19" customWidth="1"/>
    <col min="1288" max="1288" width="10.140625" style="19" customWidth="1"/>
    <col min="1289" max="1289" width="10.7109375" style="19" customWidth="1"/>
    <col min="1290" max="1290" width="20.28515625" style="19" customWidth="1"/>
    <col min="1291" max="1291" width="12.140625" style="19" customWidth="1"/>
    <col min="1292" max="1292" width="9.140625" style="19"/>
    <col min="1293" max="1293" width="9.5703125" style="19" customWidth="1"/>
    <col min="1294" max="1537" width="9.140625" style="19"/>
    <col min="1538" max="1538" width="31.42578125" style="19" customWidth="1"/>
    <col min="1539" max="1540" width="7.85546875" style="19" customWidth="1"/>
    <col min="1541" max="1541" width="8.5703125" style="19" customWidth="1"/>
    <col min="1542" max="1542" width="9.5703125" style="19" customWidth="1"/>
    <col min="1543" max="1543" width="12" style="19" customWidth="1"/>
    <col min="1544" max="1544" width="10.140625" style="19" customWidth="1"/>
    <col min="1545" max="1545" width="10.7109375" style="19" customWidth="1"/>
    <col min="1546" max="1546" width="20.28515625" style="19" customWidth="1"/>
    <col min="1547" max="1547" width="12.140625" style="19" customWidth="1"/>
    <col min="1548" max="1548" width="9.140625" style="19"/>
    <col min="1549" max="1549" width="9.5703125" style="19" customWidth="1"/>
    <col min="1550" max="1793" width="9.140625" style="19"/>
    <col min="1794" max="1794" width="31.42578125" style="19" customWidth="1"/>
    <col min="1795" max="1796" width="7.85546875" style="19" customWidth="1"/>
    <col min="1797" max="1797" width="8.5703125" style="19" customWidth="1"/>
    <col min="1798" max="1798" width="9.5703125" style="19" customWidth="1"/>
    <col min="1799" max="1799" width="12" style="19" customWidth="1"/>
    <col min="1800" max="1800" width="10.140625" style="19" customWidth="1"/>
    <col min="1801" max="1801" width="10.7109375" style="19" customWidth="1"/>
    <col min="1802" max="1802" width="20.28515625" style="19" customWidth="1"/>
    <col min="1803" max="1803" width="12.140625" style="19" customWidth="1"/>
    <col min="1804" max="1804" width="9.140625" style="19"/>
    <col min="1805" max="1805" width="9.5703125" style="19" customWidth="1"/>
    <col min="1806" max="2049" width="9.140625" style="19"/>
    <col min="2050" max="2050" width="31.42578125" style="19" customWidth="1"/>
    <col min="2051" max="2052" width="7.85546875" style="19" customWidth="1"/>
    <col min="2053" max="2053" width="8.5703125" style="19" customWidth="1"/>
    <col min="2054" max="2054" width="9.5703125" style="19" customWidth="1"/>
    <col min="2055" max="2055" width="12" style="19" customWidth="1"/>
    <col min="2056" max="2056" width="10.140625" style="19" customWidth="1"/>
    <col min="2057" max="2057" width="10.7109375" style="19" customWidth="1"/>
    <col min="2058" max="2058" width="20.28515625" style="19" customWidth="1"/>
    <col min="2059" max="2059" width="12.140625" style="19" customWidth="1"/>
    <col min="2060" max="2060" width="9.140625" style="19"/>
    <col min="2061" max="2061" width="9.5703125" style="19" customWidth="1"/>
    <col min="2062" max="2305" width="9.140625" style="19"/>
    <col min="2306" max="2306" width="31.42578125" style="19" customWidth="1"/>
    <col min="2307" max="2308" width="7.85546875" style="19" customWidth="1"/>
    <col min="2309" max="2309" width="8.5703125" style="19" customWidth="1"/>
    <col min="2310" max="2310" width="9.5703125" style="19" customWidth="1"/>
    <col min="2311" max="2311" width="12" style="19" customWidth="1"/>
    <col min="2312" max="2312" width="10.140625" style="19" customWidth="1"/>
    <col min="2313" max="2313" width="10.7109375" style="19" customWidth="1"/>
    <col min="2314" max="2314" width="20.28515625" style="19" customWidth="1"/>
    <col min="2315" max="2315" width="12.140625" style="19" customWidth="1"/>
    <col min="2316" max="2316" width="9.140625" style="19"/>
    <col min="2317" max="2317" width="9.5703125" style="19" customWidth="1"/>
    <col min="2318" max="2561" width="9.140625" style="19"/>
    <col min="2562" max="2562" width="31.42578125" style="19" customWidth="1"/>
    <col min="2563" max="2564" width="7.85546875" style="19" customWidth="1"/>
    <col min="2565" max="2565" width="8.5703125" style="19" customWidth="1"/>
    <col min="2566" max="2566" width="9.5703125" style="19" customWidth="1"/>
    <col min="2567" max="2567" width="12" style="19" customWidth="1"/>
    <col min="2568" max="2568" width="10.140625" style="19" customWidth="1"/>
    <col min="2569" max="2569" width="10.7109375" style="19" customWidth="1"/>
    <col min="2570" max="2570" width="20.28515625" style="19" customWidth="1"/>
    <col min="2571" max="2571" width="12.140625" style="19" customWidth="1"/>
    <col min="2572" max="2572" width="9.140625" style="19"/>
    <col min="2573" max="2573" width="9.5703125" style="19" customWidth="1"/>
    <col min="2574" max="2817" width="9.140625" style="19"/>
    <col min="2818" max="2818" width="31.42578125" style="19" customWidth="1"/>
    <col min="2819" max="2820" width="7.85546875" style="19" customWidth="1"/>
    <col min="2821" max="2821" width="8.5703125" style="19" customWidth="1"/>
    <col min="2822" max="2822" width="9.5703125" style="19" customWidth="1"/>
    <col min="2823" max="2823" width="12" style="19" customWidth="1"/>
    <col min="2824" max="2824" width="10.140625" style="19" customWidth="1"/>
    <col min="2825" max="2825" width="10.7109375" style="19" customWidth="1"/>
    <col min="2826" max="2826" width="20.28515625" style="19" customWidth="1"/>
    <col min="2827" max="2827" width="12.140625" style="19" customWidth="1"/>
    <col min="2828" max="2828" width="9.140625" style="19"/>
    <col min="2829" max="2829" width="9.5703125" style="19" customWidth="1"/>
    <col min="2830" max="3073" width="9.140625" style="19"/>
    <col min="3074" max="3074" width="31.42578125" style="19" customWidth="1"/>
    <col min="3075" max="3076" width="7.85546875" style="19" customWidth="1"/>
    <col min="3077" max="3077" width="8.5703125" style="19" customWidth="1"/>
    <col min="3078" max="3078" width="9.5703125" style="19" customWidth="1"/>
    <col min="3079" max="3079" width="12" style="19" customWidth="1"/>
    <col min="3080" max="3080" width="10.140625" style="19" customWidth="1"/>
    <col min="3081" max="3081" width="10.7109375" style="19" customWidth="1"/>
    <col min="3082" max="3082" width="20.28515625" style="19" customWidth="1"/>
    <col min="3083" max="3083" width="12.140625" style="19" customWidth="1"/>
    <col min="3084" max="3084" width="9.140625" style="19"/>
    <col min="3085" max="3085" width="9.5703125" style="19" customWidth="1"/>
    <col min="3086" max="3329" width="9.140625" style="19"/>
    <col min="3330" max="3330" width="31.42578125" style="19" customWidth="1"/>
    <col min="3331" max="3332" width="7.85546875" style="19" customWidth="1"/>
    <col min="3333" max="3333" width="8.5703125" style="19" customWidth="1"/>
    <col min="3334" max="3334" width="9.5703125" style="19" customWidth="1"/>
    <col min="3335" max="3335" width="12" style="19" customWidth="1"/>
    <col min="3336" max="3336" width="10.140625" style="19" customWidth="1"/>
    <col min="3337" max="3337" width="10.7109375" style="19" customWidth="1"/>
    <col min="3338" max="3338" width="20.28515625" style="19" customWidth="1"/>
    <col min="3339" max="3339" width="12.140625" style="19" customWidth="1"/>
    <col min="3340" max="3340" width="9.140625" style="19"/>
    <col min="3341" max="3341" width="9.5703125" style="19" customWidth="1"/>
    <col min="3342" max="3585" width="9.140625" style="19"/>
    <col min="3586" max="3586" width="31.42578125" style="19" customWidth="1"/>
    <col min="3587" max="3588" width="7.85546875" style="19" customWidth="1"/>
    <col min="3589" max="3589" width="8.5703125" style="19" customWidth="1"/>
    <col min="3590" max="3590" width="9.5703125" style="19" customWidth="1"/>
    <col min="3591" max="3591" width="12" style="19" customWidth="1"/>
    <col min="3592" max="3592" width="10.140625" style="19" customWidth="1"/>
    <col min="3593" max="3593" width="10.7109375" style="19" customWidth="1"/>
    <col min="3594" max="3594" width="20.28515625" style="19" customWidth="1"/>
    <col min="3595" max="3595" width="12.140625" style="19" customWidth="1"/>
    <col min="3596" max="3596" width="9.140625" style="19"/>
    <col min="3597" max="3597" width="9.5703125" style="19" customWidth="1"/>
    <col min="3598" max="3841" width="9.140625" style="19"/>
    <col min="3842" max="3842" width="31.42578125" style="19" customWidth="1"/>
    <col min="3843" max="3844" width="7.85546875" style="19" customWidth="1"/>
    <col min="3845" max="3845" width="8.5703125" style="19" customWidth="1"/>
    <col min="3846" max="3846" width="9.5703125" style="19" customWidth="1"/>
    <col min="3847" max="3847" width="12" style="19" customWidth="1"/>
    <col min="3848" max="3848" width="10.140625" style="19" customWidth="1"/>
    <col min="3849" max="3849" width="10.7109375" style="19" customWidth="1"/>
    <col min="3850" max="3850" width="20.28515625" style="19" customWidth="1"/>
    <col min="3851" max="3851" width="12.140625" style="19" customWidth="1"/>
    <col min="3852" max="3852" width="9.140625" style="19"/>
    <col min="3853" max="3853" width="9.5703125" style="19" customWidth="1"/>
    <col min="3854" max="4097" width="9.140625" style="19"/>
    <col min="4098" max="4098" width="31.42578125" style="19" customWidth="1"/>
    <col min="4099" max="4100" width="7.85546875" style="19" customWidth="1"/>
    <col min="4101" max="4101" width="8.5703125" style="19" customWidth="1"/>
    <col min="4102" max="4102" width="9.5703125" style="19" customWidth="1"/>
    <col min="4103" max="4103" width="12" style="19" customWidth="1"/>
    <col min="4104" max="4104" width="10.140625" style="19" customWidth="1"/>
    <col min="4105" max="4105" width="10.7109375" style="19" customWidth="1"/>
    <col min="4106" max="4106" width="20.28515625" style="19" customWidth="1"/>
    <col min="4107" max="4107" width="12.140625" style="19" customWidth="1"/>
    <col min="4108" max="4108" width="9.140625" style="19"/>
    <col min="4109" max="4109" width="9.5703125" style="19" customWidth="1"/>
    <col min="4110" max="4353" width="9.140625" style="19"/>
    <col min="4354" max="4354" width="31.42578125" style="19" customWidth="1"/>
    <col min="4355" max="4356" width="7.85546875" style="19" customWidth="1"/>
    <col min="4357" max="4357" width="8.5703125" style="19" customWidth="1"/>
    <col min="4358" max="4358" width="9.5703125" style="19" customWidth="1"/>
    <col min="4359" max="4359" width="12" style="19" customWidth="1"/>
    <col min="4360" max="4360" width="10.140625" style="19" customWidth="1"/>
    <col min="4361" max="4361" width="10.7109375" style="19" customWidth="1"/>
    <col min="4362" max="4362" width="20.28515625" style="19" customWidth="1"/>
    <col min="4363" max="4363" width="12.140625" style="19" customWidth="1"/>
    <col min="4364" max="4364" width="9.140625" style="19"/>
    <col min="4365" max="4365" width="9.5703125" style="19" customWidth="1"/>
    <col min="4366" max="4609" width="9.140625" style="19"/>
    <col min="4610" max="4610" width="31.42578125" style="19" customWidth="1"/>
    <col min="4611" max="4612" width="7.85546875" style="19" customWidth="1"/>
    <col min="4613" max="4613" width="8.5703125" style="19" customWidth="1"/>
    <col min="4614" max="4614" width="9.5703125" style="19" customWidth="1"/>
    <col min="4615" max="4615" width="12" style="19" customWidth="1"/>
    <col min="4616" max="4616" width="10.140625" style="19" customWidth="1"/>
    <col min="4617" max="4617" width="10.7109375" style="19" customWidth="1"/>
    <col min="4618" max="4618" width="20.28515625" style="19" customWidth="1"/>
    <col min="4619" max="4619" width="12.140625" style="19" customWidth="1"/>
    <col min="4620" max="4620" width="9.140625" style="19"/>
    <col min="4621" max="4621" width="9.5703125" style="19" customWidth="1"/>
    <col min="4622" max="4865" width="9.140625" style="19"/>
    <col min="4866" max="4866" width="31.42578125" style="19" customWidth="1"/>
    <col min="4867" max="4868" width="7.85546875" style="19" customWidth="1"/>
    <col min="4869" max="4869" width="8.5703125" style="19" customWidth="1"/>
    <col min="4870" max="4870" width="9.5703125" style="19" customWidth="1"/>
    <col min="4871" max="4871" width="12" style="19" customWidth="1"/>
    <col min="4872" max="4872" width="10.140625" style="19" customWidth="1"/>
    <col min="4873" max="4873" width="10.7109375" style="19" customWidth="1"/>
    <col min="4874" max="4874" width="20.28515625" style="19" customWidth="1"/>
    <col min="4875" max="4875" width="12.140625" style="19" customWidth="1"/>
    <col min="4876" max="4876" width="9.140625" style="19"/>
    <col min="4877" max="4877" width="9.5703125" style="19" customWidth="1"/>
    <col min="4878" max="5121" width="9.140625" style="19"/>
    <col min="5122" max="5122" width="31.42578125" style="19" customWidth="1"/>
    <col min="5123" max="5124" width="7.85546875" style="19" customWidth="1"/>
    <col min="5125" max="5125" width="8.5703125" style="19" customWidth="1"/>
    <col min="5126" max="5126" width="9.5703125" style="19" customWidth="1"/>
    <col min="5127" max="5127" width="12" style="19" customWidth="1"/>
    <col min="5128" max="5128" width="10.140625" style="19" customWidth="1"/>
    <col min="5129" max="5129" width="10.7109375" style="19" customWidth="1"/>
    <col min="5130" max="5130" width="20.28515625" style="19" customWidth="1"/>
    <col min="5131" max="5131" width="12.140625" style="19" customWidth="1"/>
    <col min="5132" max="5132" width="9.140625" style="19"/>
    <col min="5133" max="5133" width="9.5703125" style="19" customWidth="1"/>
    <col min="5134" max="5377" width="9.140625" style="19"/>
    <col min="5378" max="5378" width="31.42578125" style="19" customWidth="1"/>
    <col min="5379" max="5380" width="7.85546875" style="19" customWidth="1"/>
    <col min="5381" max="5381" width="8.5703125" style="19" customWidth="1"/>
    <col min="5382" max="5382" width="9.5703125" style="19" customWidth="1"/>
    <col min="5383" max="5383" width="12" style="19" customWidth="1"/>
    <col min="5384" max="5384" width="10.140625" style="19" customWidth="1"/>
    <col min="5385" max="5385" width="10.7109375" style="19" customWidth="1"/>
    <col min="5386" max="5386" width="20.28515625" style="19" customWidth="1"/>
    <col min="5387" max="5387" width="12.140625" style="19" customWidth="1"/>
    <col min="5388" max="5388" width="9.140625" style="19"/>
    <col min="5389" max="5389" width="9.5703125" style="19" customWidth="1"/>
    <col min="5390" max="5633" width="9.140625" style="19"/>
    <col min="5634" max="5634" width="31.42578125" style="19" customWidth="1"/>
    <col min="5635" max="5636" width="7.85546875" style="19" customWidth="1"/>
    <col min="5637" max="5637" width="8.5703125" style="19" customWidth="1"/>
    <col min="5638" max="5638" width="9.5703125" style="19" customWidth="1"/>
    <col min="5639" max="5639" width="12" style="19" customWidth="1"/>
    <col min="5640" max="5640" width="10.140625" style="19" customWidth="1"/>
    <col min="5641" max="5641" width="10.7109375" style="19" customWidth="1"/>
    <col min="5642" max="5642" width="20.28515625" style="19" customWidth="1"/>
    <col min="5643" max="5643" width="12.140625" style="19" customWidth="1"/>
    <col min="5644" max="5644" width="9.140625" style="19"/>
    <col min="5645" max="5645" width="9.5703125" style="19" customWidth="1"/>
    <col min="5646" max="5889" width="9.140625" style="19"/>
    <col min="5890" max="5890" width="31.42578125" style="19" customWidth="1"/>
    <col min="5891" max="5892" width="7.85546875" style="19" customWidth="1"/>
    <col min="5893" max="5893" width="8.5703125" style="19" customWidth="1"/>
    <col min="5894" max="5894" width="9.5703125" style="19" customWidth="1"/>
    <col min="5895" max="5895" width="12" style="19" customWidth="1"/>
    <col min="5896" max="5896" width="10.140625" style="19" customWidth="1"/>
    <col min="5897" max="5897" width="10.7109375" style="19" customWidth="1"/>
    <col min="5898" max="5898" width="20.28515625" style="19" customWidth="1"/>
    <col min="5899" max="5899" width="12.140625" style="19" customWidth="1"/>
    <col min="5900" max="5900" width="9.140625" style="19"/>
    <col min="5901" max="5901" width="9.5703125" style="19" customWidth="1"/>
    <col min="5902" max="6145" width="9.140625" style="19"/>
    <col min="6146" max="6146" width="31.42578125" style="19" customWidth="1"/>
    <col min="6147" max="6148" width="7.85546875" style="19" customWidth="1"/>
    <col min="6149" max="6149" width="8.5703125" style="19" customWidth="1"/>
    <col min="6150" max="6150" width="9.5703125" style="19" customWidth="1"/>
    <col min="6151" max="6151" width="12" style="19" customWidth="1"/>
    <col min="6152" max="6152" width="10.140625" style="19" customWidth="1"/>
    <col min="6153" max="6153" width="10.7109375" style="19" customWidth="1"/>
    <col min="6154" max="6154" width="20.28515625" style="19" customWidth="1"/>
    <col min="6155" max="6155" width="12.140625" style="19" customWidth="1"/>
    <col min="6156" max="6156" width="9.140625" style="19"/>
    <col min="6157" max="6157" width="9.5703125" style="19" customWidth="1"/>
    <col min="6158" max="6401" width="9.140625" style="19"/>
    <col min="6402" max="6402" width="31.42578125" style="19" customWidth="1"/>
    <col min="6403" max="6404" width="7.85546875" style="19" customWidth="1"/>
    <col min="6405" max="6405" width="8.5703125" style="19" customWidth="1"/>
    <col min="6406" max="6406" width="9.5703125" style="19" customWidth="1"/>
    <col min="6407" max="6407" width="12" style="19" customWidth="1"/>
    <col min="6408" max="6408" width="10.140625" style="19" customWidth="1"/>
    <col min="6409" max="6409" width="10.7109375" style="19" customWidth="1"/>
    <col min="6410" max="6410" width="20.28515625" style="19" customWidth="1"/>
    <col min="6411" max="6411" width="12.140625" style="19" customWidth="1"/>
    <col min="6412" max="6412" width="9.140625" style="19"/>
    <col min="6413" max="6413" width="9.5703125" style="19" customWidth="1"/>
    <col min="6414" max="6657" width="9.140625" style="19"/>
    <col min="6658" max="6658" width="31.42578125" style="19" customWidth="1"/>
    <col min="6659" max="6660" width="7.85546875" style="19" customWidth="1"/>
    <col min="6661" max="6661" width="8.5703125" style="19" customWidth="1"/>
    <col min="6662" max="6662" width="9.5703125" style="19" customWidth="1"/>
    <col min="6663" max="6663" width="12" style="19" customWidth="1"/>
    <col min="6664" max="6664" width="10.140625" style="19" customWidth="1"/>
    <col min="6665" max="6665" width="10.7109375" style="19" customWidth="1"/>
    <col min="6666" max="6666" width="20.28515625" style="19" customWidth="1"/>
    <col min="6667" max="6667" width="12.140625" style="19" customWidth="1"/>
    <col min="6668" max="6668" width="9.140625" style="19"/>
    <col min="6669" max="6669" width="9.5703125" style="19" customWidth="1"/>
    <col min="6670" max="6913" width="9.140625" style="19"/>
    <col min="6914" max="6914" width="31.42578125" style="19" customWidth="1"/>
    <col min="6915" max="6916" width="7.85546875" style="19" customWidth="1"/>
    <col min="6917" max="6917" width="8.5703125" style="19" customWidth="1"/>
    <col min="6918" max="6918" width="9.5703125" style="19" customWidth="1"/>
    <col min="6919" max="6919" width="12" style="19" customWidth="1"/>
    <col min="6920" max="6920" width="10.140625" style="19" customWidth="1"/>
    <col min="6921" max="6921" width="10.7109375" style="19" customWidth="1"/>
    <col min="6922" max="6922" width="20.28515625" style="19" customWidth="1"/>
    <col min="6923" max="6923" width="12.140625" style="19" customWidth="1"/>
    <col min="6924" max="6924" width="9.140625" style="19"/>
    <col min="6925" max="6925" width="9.5703125" style="19" customWidth="1"/>
    <col min="6926" max="7169" width="9.140625" style="19"/>
    <col min="7170" max="7170" width="31.42578125" style="19" customWidth="1"/>
    <col min="7171" max="7172" width="7.85546875" style="19" customWidth="1"/>
    <col min="7173" max="7173" width="8.5703125" style="19" customWidth="1"/>
    <col min="7174" max="7174" width="9.5703125" style="19" customWidth="1"/>
    <col min="7175" max="7175" width="12" style="19" customWidth="1"/>
    <col min="7176" max="7176" width="10.140625" style="19" customWidth="1"/>
    <col min="7177" max="7177" width="10.7109375" style="19" customWidth="1"/>
    <col min="7178" max="7178" width="20.28515625" style="19" customWidth="1"/>
    <col min="7179" max="7179" width="12.140625" style="19" customWidth="1"/>
    <col min="7180" max="7180" width="9.140625" style="19"/>
    <col min="7181" max="7181" width="9.5703125" style="19" customWidth="1"/>
    <col min="7182" max="7425" width="9.140625" style="19"/>
    <col min="7426" max="7426" width="31.42578125" style="19" customWidth="1"/>
    <col min="7427" max="7428" width="7.85546875" style="19" customWidth="1"/>
    <col min="7429" max="7429" width="8.5703125" style="19" customWidth="1"/>
    <col min="7430" max="7430" width="9.5703125" style="19" customWidth="1"/>
    <col min="7431" max="7431" width="12" style="19" customWidth="1"/>
    <col min="7432" max="7432" width="10.140625" style="19" customWidth="1"/>
    <col min="7433" max="7433" width="10.7109375" style="19" customWidth="1"/>
    <col min="7434" max="7434" width="20.28515625" style="19" customWidth="1"/>
    <col min="7435" max="7435" width="12.140625" style="19" customWidth="1"/>
    <col min="7436" max="7436" width="9.140625" style="19"/>
    <col min="7437" max="7437" width="9.5703125" style="19" customWidth="1"/>
    <col min="7438" max="7681" width="9.140625" style="19"/>
    <col min="7682" max="7682" width="31.42578125" style="19" customWidth="1"/>
    <col min="7683" max="7684" width="7.85546875" style="19" customWidth="1"/>
    <col min="7685" max="7685" width="8.5703125" style="19" customWidth="1"/>
    <col min="7686" max="7686" width="9.5703125" style="19" customWidth="1"/>
    <col min="7687" max="7687" width="12" style="19" customWidth="1"/>
    <col min="7688" max="7688" width="10.140625" style="19" customWidth="1"/>
    <col min="7689" max="7689" width="10.7109375" style="19" customWidth="1"/>
    <col min="7690" max="7690" width="20.28515625" style="19" customWidth="1"/>
    <col min="7691" max="7691" width="12.140625" style="19" customWidth="1"/>
    <col min="7692" max="7692" width="9.140625" style="19"/>
    <col min="7693" max="7693" width="9.5703125" style="19" customWidth="1"/>
    <col min="7694" max="7937" width="9.140625" style="19"/>
    <col min="7938" max="7938" width="31.42578125" style="19" customWidth="1"/>
    <col min="7939" max="7940" width="7.85546875" style="19" customWidth="1"/>
    <col min="7941" max="7941" width="8.5703125" style="19" customWidth="1"/>
    <col min="7942" max="7942" width="9.5703125" style="19" customWidth="1"/>
    <col min="7943" max="7943" width="12" style="19" customWidth="1"/>
    <col min="7944" max="7944" width="10.140625" style="19" customWidth="1"/>
    <col min="7945" max="7945" width="10.7109375" style="19" customWidth="1"/>
    <col min="7946" max="7946" width="20.28515625" style="19" customWidth="1"/>
    <col min="7947" max="7947" width="12.140625" style="19" customWidth="1"/>
    <col min="7948" max="7948" width="9.140625" style="19"/>
    <col min="7949" max="7949" width="9.5703125" style="19" customWidth="1"/>
    <col min="7950" max="8193" width="9.140625" style="19"/>
    <col min="8194" max="8194" width="31.42578125" style="19" customWidth="1"/>
    <col min="8195" max="8196" width="7.85546875" style="19" customWidth="1"/>
    <col min="8197" max="8197" width="8.5703125" style="19" customWidth="1"/>
    <col min="8198" max="8198" width="9.5703125" style="19" customWidth="1"/>
    <col min="8199" max="8199" width="12" style="19" customWidth="1"/>
    <col min="8200" max="8200" width="10.140625" style="19" customWidth="1"/>
    <col min="8201" max="8201" width="10.7109375" style="19" customWidth="1"/>
    <col min="8202" max="8202" width="20.28515625" style="19" customWidth="1"/>
    <col min="8203" max="8203" width="12.140625" style="19" customWidth="1"/>
    <col min="8204" max="8204" width="9.140625" style="19"/>
    <col min="8205" max="8205" width="9.5703125" style="19" customWidth="1"/>
    <col min="8206" max="8449" width="9.140625" style="19"/>
    <col min="8450" max="8450" width="31.42578125" style="19" customWidth="1"/>
    <col min="8451" max="8452" width="7.85546875" style="19" customWidth="1"/>
    <col min="8453" max="8453" width="8.5703125" style="19" customWidth="1"/>
    <col min="8454" max="8454" width="9.5703125" style="19" customWidth="1"/>
    <col min="8455" max="8455" width="12" style="19" customWidth="1"/>
    <col min="8456" max="8456" width="10.140625" style="19" customWidth="1"/>
    <col min="8457" max="8457" width="10.7109375" style="19" customWidth="1"/>
    <col min="8458" max="8458" width="20.28515625" style="19" customWidth="1"/>
    <col min="8459" max="8459" width="12.140625" style="19" customWidth="1"/>
    <col min="8460" max="8460" width="9.140625" style="19"/>
    <col min="8461" max="8461" width="9.5703125" style="19" customWidth="1"/>
    <col min="8462" max="8705" width="9.140625" style="19"/>
    <col min="8706" max="8706" width="31.42578125" style="19" customWidth="1"/>
    <col min="8707" max="8708" width="7.85546875" style="19" customWidth="1"/>
    <col min="8709" max="8709" width="8.5703125" style="19" customWidth="1"/>
    <col min="8710" max="8710" width="9.5703125" style="19" customWidth="1"/>
    <col min="8711" max="8711" width="12" style="19" customWidth="1"/>
    <col min="8712" max="8712" width="10.140625" style="19" customWidth="1"/>
    <col min="8713" max="8713" width="10.7109375" style="19" customWidth="1"/>
    <col min="8714" max="8714" width="20.28515625" style="19" customWidth="1"/>
    <col min="8715" max="8715" width="12.140625" style="19" customWidth="1"/>
    <col min="8716" max="8716" width="9.140625" style="19"/>
    <col min="8717" max="8717" width="9.5703125" style="19" customWidth="1"/>
    <col min="8718" max="8961" width="9.140625" style="19"/>
    <col min="8962" max="8962" width="31.42578125" style="19" customWidth="1"/>
    <col min="8963" max="8964" width="7.85546875" style="19" customWidth="1"/>
    <col min="8965" max="8965" width="8.5703125" style="19" customWidth="1"/>
    <col min="8966" max="8966" width="9.5703125" style="19" customWidth="1"/>
    <col min="8967" max="8967" width="12" style="19" customWidth="1"/>
    <col min="8968" max="8968" width="10.140625" style="19" customWidth="1"/>
    <col min="8969" max="8969" width="10.7109375" style="19" customWidth="1"/>
    <col min="8970" max="8970" width="20.28515625" style="19" customWidth="1"/>
    <col min="8971" max="8971" width="12.140625" style="19" customWidth="1"/>
    <col min="8972" max="8972" width="9.140625" style="19"/>
    <col min="8973" max="8973" width="9.5703125" style="19" customWidth="1"/>
    <col min="8974" max="9217" width="9.140625" style="19"/>
    <col min="9218" max="9218" width="31.42578125" style="19" customWidth="1"/>
    <col min="9219" max="9220" width="7.85546875" style="19" customWidth="1"/>
    <col min="9221" max="9221" width="8.5703125" style="19" customWidth="1"/>
    <col min="9222" max="9222" width="9.5703125" style="19" customWidth="1"/>
    <col min="9223" max="9223" width="12" style="19" customWidth="1"/>
    <col min="9224" max="9224" width="10.140625" style="19" customWidth="1"/>
    <col min="9225" max="9225" width="10.7109375" style="19" customWidth="1"/>
    <col min="9226" max="9226" width="20.28515625" style="19" customWidth="1"/>
    <col min="9227" max="9227" width="12.140625" style="19" customWidth="1"/>
    <col min="9228" max="9228" width="9.140625" style="19"/>
    <col min="9229" max="9229" width="9.5703125" style="19" customWidth="1"/>
    <col min="9230" max="9473" width="9.140625" style="19"/>
    <col min="9474" max="9474" width="31.42578125" style="19" customWidth="1"/>
    <col min="9475" max="9476" width="7.85546875" style="19" customWidth="1"/>
    <col min="9477" max="9477" width="8.5703125" style="19" customWidth="1"/>
    <col min="9478" max="9478" width="9.5703125" style="19" customWidth="1"/>
    <col min="9479" max="9479" width="12" style="19" customWidth="1"/>
    <col min="9480" max="9480" width="10.140625" style="19" customWidth="1"/>
    <col min="9481" max="9481" width="10.7109375" style="19" customWidth="1"/>
    <col min="9482" max="9482" width="20.28515625" style="19" customWidth="1"/>
    <col min="9483" max="9483" width="12.140625" style="19" customWidth="1"/>
    <col min="9484" max="9484" width="9.140625" style="19"/>
    <col min="9485" max="9485" width="9.5703125" style="19" customWidth="1"/>
    <col min="9486" max="9729" width="9.140625" style="19"/>
    <col min="9730" max="9730" width="31.42578125" style="19" customWidth="1"/>
    <col min="9731" max="9732" width="7.85546875" style="19" customWidth="1"/>
    <col min="9733" max="9733" width="8.5703125" style="19" customWidth="1"/>
    <col min="9734" max="9734" width="9.5703125" style="19" customWidth="1"/>
    <col min="9735" max="9735" width="12" style="19" customWidth="1"/>
    <col min="9736" max="9736" width="10.140625" style="19" customWidth="1"/>
    <col min="9737" max="9737" width="10.7109375" style="19" customWidth="1"/>
    <col min="9738" max="9738" width="20.28515625" style="19" customWidth="1"/>
    <col min="9739" max="9739" width="12.140625" style="19" customWidth="1"/>
    <col min="9740" max="9740" width="9.140625" style="19"/>
    <col min="9741" max="9741" width="9.5703125" style="19" customWidth="1"/>
    <col min="9742" max="9985" width="9.140625" style="19"/>
    <col min="9986" max="9986" width="31.42578125" style="19" customWidth="1"/>
    <col min="9987" max="9988" width="7.85546875" style="19" customWidth="1"/>
    <col min="9989" max="9989" width="8.5703125" style="19" customWidth="1"/>
    <col min="9990" max="9990" width="9.5703125" style="19" customWidth="1"/>
    <col min="9991" max="9991" width="12" style="19" customWidth="1"/>
    <col min="9992" max="9992" width="10.140625" style="19" customWidth="1"/>
    <col min="9993" max="9993" width="10.7109375" style="19" customWidth="1"/>
    <col min="9994" max="9994" width="20.28515625" style="19" customWidth="1"/>
    <col min="9995" max="9995" width="12.140625" style="19" customWidth="1"/>
    <col min="9996" max="9996" width="9.140625" style="19"/>
    <col min="9997" max="9997" width="9.5703125" style="19" customWidth="1"/>
    <col min="9998" max="10241" width="9.140625" style="19"/>
    <col min="10242" max="10242" width="31.42578125" style="19" customWidth="1"/>
    <col min="10243" max="10244" width="7.85546875" style="19" customWidth="1"/>
    <col min="10245" max="10245" width="8.5703125" style="19" customWidth="1"/>
    <col min="10246" max="10246" width="9.5703125" style="19" customWidth="1"/>
    <col min="10247" max="10247" width="12" style="19" customWidth="1"/>
    <col min="10248" max="10248" width="10.140625" style="19" customWidth="1"/>
    <col min="10249" max="10249" width="10.7109375" style="19" customWidth="1"/>
    <col min="10250" max="10250" width="20.28515625" style="19" customWidth="1"/>
    <col min="10251" max="10251" width="12.140625" style="19" customWidth="1"/>
    <col min="10252" max="10252" width="9.140625" style="19"/>
    <col min="10253" max="10253" width="9.5703125" style="19" customWidth="1"/>
    <col min="10254" max="10497" width="9.140625" style="19"/>
    <col min="10498" max="10498" width="31.42578125" style="19" customWidth="1"/>
    <col min="10499" max="10500" width="7.85546875" style="19" customWidth="1"/>
    <col min="10501" max="10501" width="8.5703125" style="19" customWidth="1"/>
    <col min="10502" max="10502" width="9.5703125" style="19" customWidth="1"/>
    <col min="10503" max="10503" width="12" style="19" customWidth="1"/>
    <col min="10504" max="10504" width="10.140625" style="19" customWidth="1"/>
    <col min="10505" max="10505" width="10.7109375" style="19" customWidth="1"/>
    <col min="10506" max="10506" width="20.28515625" style="19" customWidth="1"/>
    <col min="10507" max="10507" width="12.140625" style="19" customWidth="1"/>
    <col min="10508" max="10508" width="9.140625" style="19"/>
    <col min="10509" max="10509" width="9.5703125" style="19" customWidth="1"/>
    <col min="10510" max="10753" width="9.140625" style="19"/>
    <col min="10754" max="10754" width="31.42578125" style="19" customWidth="1"/>
    <col min="10755" max="10756" width="7.85546875" style="19" customWidth="1"/>
    <col min="10757" max="10757" width="8.5703125" style="19" customWidth="1"/>
    <col min="10758" max="10758" width="9.5703125" style="19" customWidth="1"/>
    <col min="10759" max="10759" width="12" style="19" customWidth="1"/>
    <col min="10760" max="10760" width="10.140625" style="19" customWidth="1"/>
    <col min="10761" max="10761" width="10.7109375" style="19" customWidth="1"/>
    <col min="10762" max="10762" width="20.28515625" style="19" customWidth="1"/>
    <col min="10763" max="10763" width="12.140625" style="19" customWidth="1"/>
    <col min="10764" max="10764" width="9.140625" style="19"/>
    <col min="10765" max="10765" width="9.5703125" style="19" customWidth="1"/>
    <col min="10766" max="11009" width="9.140625" style="19"/>
    <col min="11010" max="11010" width="31.42578125" style="19" customWidth="1"/>
    <col min="11011" max="11012" width="7.85546875" style="19" customWidth="1"/>
    <col min="11013" max="11013" width="8.5703125" style="19" customWidth="1"/>
    <col min="11014" max="11014" width="9.5703125" style="19" customWidth="1"/>
    <col min="11015" max="11015" width="12" style="19" customWidth="1"/>
    <col min="11016" max="11016" width="10.140625" style="19" customWidth="1"/>
    <col min="11017" max="11017" width="10.7109375" style="19" customWidth="1"/>
    <col min="11018" max="11018" width="20.28515625" style="19" customWidth="1"/>
    <col min="11019" max="11019" width="12.140625" style="19" customWidth="1"/>
    <col min="11020" max="11020" width="9.140625" style="19"/>
    <col min="11021" max="11021" width="9.5703125" style="19" customWidth="1"/>
    <col min="11022" max="11265" width="9.140625" style="19"/>
    <col min="11266" max="11266" width="31.42578125" style="19" customWidth="1"/>
    <col min="11267" max="11268" width="7.85546875" style="19" customWidth="1"/>
    <col min="11269" max="11269" width="8.5703125" style="19" customWidth="1"/>
    <col min="11270" max="11270" width="9.5703125" style="19" customWidth="1"/>
    <col min="11271" max="11271" width="12" style="19" customWidth="1"/>
    <col min="11272" max="11272" width="10.140625" style="19" customWidth="1"/>
    <col min="11273" max="11273" width="10.7109375" style="19" customWidth="1"/>
    <col min="11274" max="11274" width="20.28515625" style="19" customWidth="1"/>
    <col min="11275" max="11275" width="12.140625" style="19" customWidth="1"/>
    <col min="11276" max="11276" width="9.140625" style="19"/>
    <col min="11277" max="11277" width="9.5703125" style="19" customWidth="1"/>
    <col min="11278" max="11521" width="9.140625" style="19"/>
    <col min="11522" max="11522" width="31.42578125" style="19" customWidth="1"/>
    <col min="11523" max="11524" width="7.85546875" style="19" customWidth="1"/>
    <col min="11525" max="11525" width="8.5703125" style="19" customWidth="1"/>
    <col min="11526" max="11526" width="9.5703125" style="19" customWidth="1"/>
    <col min="11527" max="11527" width="12" style="19" customWidth="1"/>
    <col min="11528" max="11528" width="10.140625" style="19" customWidth="1"/>
    <col min="11529" max="11529" width="10.7109375" style="19" customWidth="1"/>
    <col min="11530" max="11530" width="20.28515625" style="19" customWidth="1"/>
    <col min="11531" max="11531" width="12.140625" style="19" customWidth="1"/>
    <col min="11532" max="11532" width="9.140625" style="19"/>
    <col min="11533" max="11533" width="9.5703125" style="19" customWidth="1"/>
    <col min="11534" max="11777" width="9.140625" style="19"/>
    <col min="11778" max="11778" width="31.42578125" style="19" customWidth="1"/>
    <col min="11779" max="11780" width="7.85546875" style="19" customWidth="1"/>
    <col min="11781" max="11781" width="8.5703125" style="19" customWidth="1"/>
    <col min="11782" max="11782" width="9.5703125" style="19" customWidth="1"/>
    <col min="11783" max="11783" width="12" style="19" customWidth="1"/>
    <col min="11784" max="11784" width="10.140625" style="19" customWidth="1"/>
    <col min="11785" max="11785" width="10.7109375" style="19" customWidth="1"/>
    <col min="11786" max="11786" width="20.28515625" style="19" customWidth="1"/>
    <col min="11787" max="11787" width="12.140625" style="19" customWidth="1"/>
    <col min="11788" max="11788" width="9.140625" style="19"/>
    <col min="11789" max="11789" width="9.5703125" style="19" customWidth="1"/>
    <col min="11790" max="12033" width="9.140625" style="19"/>
    <col min="12034" max="12034" width="31.42578125" style="19" customWidth="1"/>
    <col min="12035" max="12036" width="7.85546875" style="19" customWidth="1"/>
    <col min="12037" max="12037" width="8.5703125" style="19" customWidth="1"/>
    <col min="12038" max="12038" width="9.5703125" style="19" customWidth="1"/>
    <col min="12039" max="12039" width="12" style="19" customWidth="1"/>
    <col min="12040" max="12040" width="10.140625" style="19" customWidth="1"/>
    <col min="12041" max="12041" width="10.7109375" style="19" customWidth="1"/>
    <col min="12042" max="12042" width="20.28515625" style="19" customWidth="1"/>
    <col min="12043" max="12043" width="12.140625" style="19" customWidth="1"/>
    <col min="12044" max="12044" width="9.140625" style="19"/>
    <col min="12045" max="12045" width="9.5703125" style="19" customWidth="1"/>
    <col min="12046" max="12289" width="9.140625" style="19"/>
    <col min="12290" max="12290" width="31.42578125" style="19" customWidth="1"/>
    <col min="12291" max="12292" width="7.85546875" style="19" customWidth="1"/>
    <col min="12293" max="12293" width="8.5703125" style="19" customWidth="1"/>
    <col min="12294" max="12294" width="9.5703125" style="19" customWidth="1"/>
    <col min="12295" max="12295" width="12" style="19" customWidth="1"/>
    <col min="12296" max="12296" width="10.140625" style="19" customWidth="1"/>
    <col min="12297" max="12297" width="10.7109375" style="19" customWidth="1"/>
    <col min="12298" max="12298" width="20.28515625" style="19" customWidth="1"/>
    <col min="12299" max="12299" width="12.140625" style="19" customWidth="1"/>
    <col min="12300" max="12300" width="9.140625" style="19"/>
    <col min="12301" max="12301" width="9.5703125" style="19" customWidth="1"/>
    <col min="12302" max="12545" width="9.140625" style="19"/>
    <col min="12546" max="12546" width="31.42578125" style="19" customWidth="1"/>
    <col min="12547" max="12548" width="7.85546875" style="19" customWidth="1"/>
    <col min="12549" max="12549" width="8.5703125" style="19" customWidth="1"/>
    <col min="12550" max="12550" width="9.5703125" style="19" customWidth="1"/>
    <col min="12551" max="12551" width="12" style="19" customWidth="1"/>
    <col min="12552" max="12552" width="10.140625" style="19" customWidth="1"/>
    <col min="12553" max="12553" width="10.7109375" style="19" customWidth="1"/>
    <col min="12554" max="12554" width="20.28515625" style="19" customWidth="1"/>
    <col min="12555" max="12555" width="12.140625" style="19" customWidth="1"/>
    <col min="12556" max="12556" width="9.140625" style="19"/>
    <col min="12557" max="12557" width="9.5703125" style="19" customWidth="1"/>
    <col min="12558" max="12801" width="9.140625" style="19"/>
    <col min="12802" max="12802" width="31.42578125" style="19" customWidth="1"/>
    <col min="12803" max="12804" width="7.85546875" style="19" customWidth="1"/>
    <col min="12805" max="12805" width="8.5703125" style="19" customWidth="1"/>
    <col min="12806" max="12806" width="9.5703125" style="19" customWidth="1"/>
    <col min="12807" max="12807" width="12" style="19" customWidth="1"/>
    <col min="12808" max="12808" width="10.140625" style="19" customWidth="1"/>
    <col min="12809" max="12809" width="10.7109375" style="19" customWidth="1"/>
    <col min="12810" max="12810" width="20.28515625" style="19" customWidth="1"/>
    <col min="12811" max="12811" width="12.140625" style="19" customWidth="1"/>
    <col min="12812" max="12812" width="9.140625" style="19"/>
    <col min="12813" max="12813" width="9.5703125" style="19" customWidth="1"/>
    <col min="12814" max="13057" width="9.140625" style="19"/>
    <col min="13058" max="13058" width="31.42578125" style="19" customWidth="1"/>
    <col min="13059" max="13060" width="7.85546875" style="19" customWidth="1"/>
    <col min="13061" max="13061" width="8.5703125" style="19" customWidth="1"/>
    <col min="13062" max="13062" width="9.5703125" style="19" customWidth="1"/>
    <col min="13063" max="13063" width="12" style="19" customWidth="1"/>
    <col min="13064" max="13064" width="10.140625" style="19" customWidth="1"/>
    <col min="13065" max="13065" width="10.7109375" style="19" customWidth="1"/>
    <col min="13066" max="13066" width="20.28515625" style="19" customWidth="1"/>
    <col min="13067" max="13067" width="12.140625" style="19" customWidth="1"/>
    <col min="13068" max="13068" width="9.140625" style="19"/>
    <col min="13069" max="13069" width="9.5703125" style="19" customWidth="1"/>
    <col min="13070" max="13313" width="9.140625" style="19"/>
    <col min="13314" max="13314" width="31.42578125" style="19" customWidth="1"/>
    <col min="13315" max="13316" width="7.85546875" style="19" customWidth="1"/>
    <col min="13317" max="13317" width="8.5703125" style="19" customWidth="1"/>
    <col min="13318" max="13318" width="9.5703125" style="19" customWidth="1"/>
    <col min="13319" max="13319" width="12" style="19" customWidth="1"/>
    <col min="13320" max="13320" width="10.140625" style="19" customWidth="1"/>
    <col min="13321" max="13321" width="10.7109375" style="19" customWidth="1"/>
    <col min="13322" max="13322" width="20.28515625" style="19" customWidth="1"/>
    <col min="13323" max="13323" width="12.140625" style="19" customWidth="1"/>
    <col min="13324" max="13324" width="9.140625" style="19"/>
    <col min="13325" max="13325" width="9.5703125" style="19" customWidth="1"/>
    <col min="13326" max="13569" width="9.140625" style="19"/>
    <col min="13570" max="13570" width="31.42578125" style="19" customWidth="1"/>
    <col min="13571" max="13572" width="7.85546875" style="19" customWidth="1"/>
    <col min="13573" max="13573" width="8.5703125" style="19" customWidth="1"/>
    <col min="13574" max="13574" width="9.5703125" style="19" customWidth="1"/>
    <col min="13575" max="13575" width="12" style="19" customWidth="1"/>
    <col min="13576" max="13576" width="10.140625" style="19" customWidth="1"/>
    <col min="13577" max="13577" width="10.7109375" style="19" customWidth="1"/>
    <col min="13578" max="13578" width="20.28515625" style="19" customWidth="1"/>
    <col min="13579" max="13579" width="12.140625" style="19" customWidth="1"/>
    <col min="13580" max="13580" width="9.140625" style="19"/>
    <col min="13581" max="13581" width="9.5703125" style="19" customWidth="1"/>
    <col min="13582" max="13825" width="9.140625" style="19"/>
    <col min="13826" max="13826" width="31.42578125" style="19" customWidth="1"/>
    <col min="13827" max="13828" width="7.85546875" style="19" customWidth="1"/>
    <col min="13829" max="13829" width="8.5703125" style="19" customWidth="1"/>
    <col min="13830" max="13830" width="9.5703125" style="19" customWidth="1"/>
    <col min="13831" max="13831" width="12" style="19" customWidth="1"/>
    <col min="13832" max="13832" width="10.140625" style="19" customWidth="1"/>
    <col min="13833" max="13833" width="10.7109375" style="19" customWidth="1"/>
    <col min="13834" max="13834" width="20.28515625" style="19" customWidth="1"/>
    <col min="13835" max="13835" width="12.140625" style="19" customWidth="1"/>
    <col min="13836" max="13836" width="9.140625" style="19"/>
    <col min="13837" max="13837" width="9.5703125" style="19" customWidth="1"/>
    <col min="13838" max="14081" width="9.140625" style="19"/>
    <col min="14082" max="14082" width="31.42578125" style="19" customWidth="1"/>
    <col min="14083" max="14084" width="7.85546875" style="19" customWidth="1"/>
    <col min="14085" max="14085" width="8.5703125" style="19" customWidth="1"/>
    <col min="14086" max="14086" width="9.5703125" style="19" customWidth="1"/>
    <col min="14087" max="14087" width="12" style="19" customWidth="1"/>
    <col min="14088" max="14088" width="10.140625" style="19" customWidth="1"/>
    <col min="14089" max="14089" width="10.7109375" style="19" customWidth="1"/>
    <col min="14090" max="14090" width="20.28515625" style="19" customWidth="1"/>
    <col min="14091" max="14091" width="12.140625" style="19" customWidth="1"/>
    <col min="14092" max="14092" width="9.140625" style="19"/>
    <col min="14093" max="14093" width="9.5703125" style="19" customWidth="1"/>
    <col min="14094" max="14337" width="9.140625" style="19"/>
    <col min="14338" max="14338" width="31.42578125" style="19" customWidth="1"/>
    <col min="14339" max="14340" width="7.85546875" style="19" customWidth="1"/>
    <col min="14341" max="14341" width="8.5703125" style="19" customWidth="1"/>
    <col min="14342" max="14342" width="9.5703125" style="19" customWidth="1"/>
    <col min="14343" max="14343" width="12" style="19" customWidth="1"/>
    <col min="14344" max="14344" width="10.140625" style="19" customWidth="1"/>
    <col min="14345" max="14345" width="10.7109375" style="19" customWidth="1"/>
    <col min="14346" max="14346" width="20.28515625" style="19" customWidth="1"/>
    <col min="14347" max="14347" width="12.140625" style="19" customWidth="1"/>
    <col min="14348" max="14348" width="9.140625" style="19"/>
    <col min="14349" max="14349" width="9.5703125" style="19" customWidth="1"/>
    <col min="14350" max="14593" width="9.140625" style="19"/>
    <col min="14594" max="14594" width="31.42578125" style="19" customWidth="1"/>
    <col min="14595" max="14596" width="7.85546875" style="19" customWidth="1"/>
    <col min="14597" max="14597" width="8.5703125" style="19" customWidth="1"/>
    <col min="14598" max="14598" width="9.5703125" style="19" customWidth="1"/>
    <col min="14599" max="14599" width="12" style="19" customWidth="1"/>
    <col min="14600" max="14600" width="10.140625" style="19" customWidth="1"/>
    <col min="14601" max="14601" width="10.7109375" style="19" customWidth="1"/>
    <col min="14602" max="14602" width="20.28515625" style="19" customWidth="1"/>
    <col min="14603" max="14603" width="12.140625" style="19" customWidth="1"/>
    <col min="14604" max="14604" width="9.140625" style="19"/>
    <col min="14605" max="14605" width="9.5703125" style="19" customWidth="1"/>
    <col min="14606" max="14849" width="9.140625" style="19"/>
    <col min="14850" max="14850" width="31.42578125" style="19" customWidth="1"/>
    <col min="14851" max="14852" width="7.85546875" style="19" customWidth="1"/>
    <col min="14853" max="14853" width="8.5703125" style="19" customWidth="1"/>
    <col min="14854" max="14854" width="9.5703125" style="19" customWidth="1"/>
    <col min="14855" max="14855" width="12" style="19" customWidth="1"/>
    <col min="14856" max="14856" width="10.140625" style="19" customWidth="1"/>
    <col min="14857" max="14857" width="10.7109375" style="19" customWidth="1"/>
    <col min="14858" max="14858" width="20.28515625" style="19" customWidth="1"/>
    <col min="14859" max="14859" width="12.140625" style="19" customWidth="1"/>
    <col min="14860" max="14860" width="9.140625" style="19"/>
    <col min="14861" max="14861" width="9.5703125" style="19" customWidth="1"/>
    <col min="14862" max="15105" width="9.140625" style="19"/>
    <col min="15106" max="15106" width="31.42578125" style="19" customWidth="1"/>
    <col min="15107" max="15108" width="7.85546875" style="19" customWidth="1"/>
    <col min="15109" max="15109" width="8.5703125" style="19" customWidth="1"/>
    <col min="15110" max="15110" width="9.5703125" style="19" customWidth="1"/>
    <col min="15111" max="15111" width="12" style="19" customWidth="1"/>
    <col min="15112" max="15112" width="10.140625" style="19" customWidth="1"/>
    <col min="15113" max="15113" width="10.7109375" style="19" customWidth="1"/>
    <col min="15114" max="15114" width="20.28515625" style="19" customWidth="1"/>
    <col min="15115" max="15115" width="12.140625" style="19" customWidth="1"/>
    <col min="15116" max="15116" width="9.140625" style="19"/>
    <col min="15117" max="15117" width="9.5703125" style="19" customWidth="1"/>
    <col min="15118" max="15361" width="9.140625" style="19"/>
    <col min="15362" max="15362" width="31.42578125" style="19" customWidth="1"/>
    <col min="15363" max="15364" width="7.85546875" style="19" customWidth="1"/>
    <col min="15365" max="15365" width="8.5703125" style="19" customWidth="1"/>
    <col min="15366" max="15366" width="9.5703125" style="19" customWidth="1"/>
    <col min="15367" max="15367" width="12" style="19" customWidth="1"/>
    <col min="15368" max="15368" width="10.140625" style="19" customWidth="1"/>
    <col min="15369" max="15369" width="10.7109375" style="19" customWidth="1"/>
    <col min="15370" max="15370" width="20.28515625" style="19" customWidth="1"/>
    <col min="15371" max="15371" width="12.140625" style="19" customWidth="1"/>
    <col min="15372" max="15372" width="9.140625" style="19"/>
    <col min="15373" max="15373" width="9.5703125" style="19" customWidth="1"/>
    <col min="15374" max="15617" width="9.140625" style="19"/>
    <col min="15618" max="15618" width="31.42578125" style="19" customWidth="1"/>
    <col min="15619" max="15620" width="7.85546875" style="19" customWidth="1"/>
    <col min="15621" max="15621" width="8.5703125" style="19" customWidth="1"/>
    <col min="15622" max="15622" width="9.5703125" style="19" customWidth="1"/>
    <col min="15623" max="15623" width="12" style="19" customWidth="1"/>
    <col min="15624" max="15624" width="10.140625" style="19" customWidth="1"/>
    <col min="15625" max="15625" width="10.7109375" style="19" customWidth="1"/>
    <col min="15626" max="15626" width="20.28515625" style="19" customWidth="1"/>
    <col min="15627" max="15627" width="12.140625" style="19" customWidth="1"/>
    <col min="15628" max="15628" width="9.140625" style="19"/>
    <col min="15629" max="15629" width="9.5703125" style="19" customWidth="1"/>
    <col min="15630" max="15873" width="9.140625" style="19"/>
    <col min="15874" max="15874" width="31.42578125" style="19" customWidth="1"/>
    <col min="15875" max="15876" width="7.85546875" style="19" customWidth="1"/>
    <col min="15877" max="15877" width="8.5703125" style="19" customWidth="1"/>
    <col min="15878" max="15878" width="9.5703125" style="19" customWidth="1"/>
    <col min="15879" max="15879" width="12" style="19" customWidth="1"/>
    <col min="15880" max="15880" width="10.140625" style="19" customWidth="1"/>
    <col min="15881" max="15881" width="10.7109375" style="19" customWidth="1"/>
    <col min="15882" max="15882" width="20.28515625" style="19" customWidth="1"/>
    <col min="15883" max="15883" width="12.140625" style="19" customWidth="1"/>
    <col min="15884" max="15884" width="9.140625" style="19"/>
    <col min="15885" max="15885" width="9.5703125" style="19" customWidth="1"/>
    <col min="15886" max="16129" width="9.140625" style="19"/>
    <col min="16130" max="16130" width="31.42578125" style="19" customWidth="1"/>
    <col min="16131" max="16132" width="7.85546875" style="19" customWidth="1"/>
    <col min="16133" max="16133" width="8.5703125" style="19" customWidth="1"/>
    <col min="16134" max="16134" width="9.5703125" style="19" customWidth="1"/>
    <col min="16135" max="16135" width="12" style="19" customWidth="1"/>
    <col min="16136" max="16136" width="10.140625" style="19" customWidth="1"/>
    <col min="16137" max="16137" width="10.7109375" style="19" customWidth="1"/>
    <col min="16138" max="16138" width="20.28515625" style="19" customWidth="1"/>
    <col min="16139" max="16139" width="12.140625" style="19" customWidth="1"/>
    <col min="16140" max="16140" width="9.140625" style="19"/>
    <col min="16141" max="16141" width="9.5703125" style="19" customWidth="1"/>
    <col min="16142" max="16384" width="9.140625" style="19"/>
  </cols>
  <sheetData>
    <row r="1" spans="1:32" ht="21" customHeight="1" x14ac:dyDescent="0.25">
      <c r="A1" s="20" t="s">
        <v>0</v>
      </c>
      <c r="B1" s="20"/>
      <c r="C1" s="20"/>
      <c r="D1" s="20"/>
      <c r="G1" s="21"/>
      <c r="I1" s="22"/>
      <c r="J1" s="22"/>
      <c r="K1" s="194" t="s">
        <v>277</v>
      </c>
      <c r="L1" s="194"/>
      <c r="M1" s="194"/>
      <c r="N1" s="215"/>
      <c r="O1" s="215"/>
      <c r="P1" s="215"/>
      <c r="Q1" s="215"/>
      <c r="R1" s="215"/>
      <c r="S1" s="215"/>
      <c r="T1" s="215"/>
      <c r="U1" s="215"/>
      <c r="V1" s="21"/>
      <c r="W1" s="21"/>
      <c r="X1" s="21"/>
      <c r="Y1" s="21"/>
    </row>
    <row r="2" spans="1:32" ht="13.5" customHeight="1" x14ac:dyDescent="0.2">
      <c r="A2" s="182" t="s">
        <v>2</v>
      </c>
      <c r="B2" s="174"/>
      <c r="C2" s="174"/>
      <c r="D2" s="174"/>
      <c r="E2" s="174"/>
      <c r="F2" s="174"/>
      <c r="G2" s="25"/>
      <c r="I2" s="108"/>
      <c r="J2" s="108"/>
      <c r="K2" s="195" t="s">
        <v>278</v>
      </c>
      <c r="L2" s="195"/>
      <c r="M2" s="195"/>
      <c r="N2" s="108"/>
      <c r="O2" s="108"/>
      <c r="P2" s="108"/>
      <c r="Q2" s="108"/>
      <c r="R2" s="108"/>
      <c r="S2" s="108"/>
      <c r="T2" s="108"/>
      <c r="U2" s="108"/>
      <c r="V2" s="27"/>
      <c r="W2" s="27"/>
      <c r="X2" s="28"/>
      <c r="Y2" s="27"/>
      <c r="AE2" s="150"/>
    </row>
    <row r="3" spans="1:32" ht="26.25" customHeight="1" x14ac:dyDescent="0.2">
      <c r="A3" s="182"/>
      <c r="B3" s="174"/>
      <c r="C3" s="174"/>
      <c r="D3" s="174"/>
      <c r="E3" s="174"/>
      <c r="F3" s="174"/>
      <c r="G3" s="25"/>
      <c r="I3" s="108"/>
      <c r="J3" s="108"/>
      <c r="K3" s="195"/>
      <c r="L3" s="195"/>
      <c r="M3" s="195"/>
      <c r="N3" s="108"/>
      <c r="O3" s="108"/>
      <c r="P3" s="108"/>
      <c r="Q3" s="108"/>
      <c r="R3" s="108"/>
      <c r="S3" s="108"/>
      <c r="T3" s="108"/>
      <c r="U3" s="108"/>
      <c r="V3" s="28"/>
      <c r="W3" s="28"/>
      <c r="X3" s="28"/>
      <c r="Y3" s="28"/>
      <c r="AE3" s="150"/>
    </row>
    <row r="4" spans="1:32" ht="15" customHeight="1" x14ac:dyDescent="0.2">
      <c r="A4" s="25" t="s">
        <v>282</v>
      </c>
      <c r="B4" s="109"/>
      <c r="C4" s="109"/>
      <c r="D4" s="109"/>
      <c r="E4" s="109"/>
      <c r="G4" s="25"/>
      <c r="I4" s="153"/>
      <c r="J4" s="153"/>
      <c r="K4" s="196" t="s">
        <v>284</v>
      </c>
      <c r="L4" s="196"/>
      <c r="M4" s="196"/>
      <c r="P4" s="30"/>
      <c r="Y4" s="28"/>
      <c r="AE4" s="25"/>
    </row>
    <row r="5" spans="1:32" ht="15.75" x14ac:dyDescent="0.25">
      <c r="B5" s="31"/>
      <c r="C5" s="30"/>
      <c r="N5" s="32"/>
      <c r="O5" s="31"/>
      <c r="P5" s="30"/>
      <c r="Z5" s="23"/>
      <c r="AA5" s="23"/>
      <c r="AB5" s="23"/>
      <c r="AC5" s="23"/>
      <c r="AD5" s="23"/>
      <c r="AE5" s="32"/>
    </row>
    <row r="6" spans="1:32" ht="19.5" customHeight="1" x14ac:dyDescent="0.2">
      <c r="B6" s="30"/>
      <c r="C6" s="30"/>
      <c r="G6" s="177"/>
      <c r="H6" s="177"/>
      <c r="I6" s="177"/>
      <c r="J6" s="177"/>
      <c r="K6" s="177"/>
    </row>
    <row r="7" spans="1:32" ht="15.75" x14ac:dyDescent="0.2">
      <c r="A7" s="34"/>
      <c r="B7" s="34"/>
      <c r="C7" s="34"/>
      <c r="D7" s="34"/>
      <c r="E7" s="34"/>
      <c r="F7" s="34" t="s">
        <v>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15.75" customHeight="1" x14ac:dyDescent="0.2">
      <c r="A8" s="164" t="s">
        <v>283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ht="15.75" x14ac:dyDescent="0.2">
      <c r="A9" s="183" t="s">
        <v>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x14ac:dyDescent="0.2">
      <c r="A10" s="37" t="s">
        <v>288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32" s="110" customFormat="1" ht="12.75" customHeight="1" x14ac:dyDescent="0.2">
      <c r="A11" s="200" t="s">
        <v>9</v>
      </c>
      <c r="B11" s="197" t="s">
        <v>10</v>
      </c>
      <c r="C11" s="197" t="s">
        <v>11</v>
      </c>
      <c r="D11" s="197" t="s">
        <v>12</v>
      </c>
      <c r="E11" s="197" t="s">
        <v>13</v>
      </c>
      <c r="F11" s="200" t="s">
        <v>14</v>
      </c>
      <c r="G11" s="197" t="s">
        <v>162</v>
      </c>
      <c r="H11" s="203" t="s">
        <v>15</v>
      </c>
      <c r="I11" s="204"/>
      <c r="J11" s="205"/>
      <c r="K11" s="206" t="s">
        <v>16</v>
      </c>
      <c r="L11" s="207"/>
      <c r="M11" s="197" t="s">
        <v>17</v>
      </c>
      <c r="N11" s="197" t="s">
        <v>12</v>
      </c>
      <c r="O11" s="197" t="s">
        <v>48</v>
      </c>
      <c r="P11" s="197" t="s">
        <v>14</v>
      </c>
      <c r="Q11" s="197" t="s">
        <v>162</v>
      </c>
      <c r="R11" s="203" t="s">
        <v>15</v>
      </c>
      <c r="S11" s="204"/>
      <c r="T11" s="204"/>
      <c r="U11" s="204"/>
      <c r="V11" s="204"/>
      <c r="W11" s="204"/>
      <c r="X11" s="204"/>
      <c r="Y11" s="204"/>
      <c r="Z11" s="204"/>
      <c r="AA11" s="205"/>
      <c r="AB11" s="206" t="s">
        <v>16</v>
      </c>
      <c r="AC11" s="207"/>
      <c r="AD11" s="197" t="s">
        <v>49</v>
      </c>
      <c r="AE11" s="208" t="s">
        <v>18</v>
      </c>
      <c r="AF11" s="208" t="s">
        <v>19</v>
      </c>
    </row>
    <row r="12" spans="1:32" s="110" customFormat="1" ht="12.75" customHeight="1" x14ac:dyDescent="0.2">
      <c r="A12" s="201"/>
      <c r="B12" s="198"/>
      <c r="C12" s="198"/>
      <c r="D12" s="198"/>
      <c r="E12" s="198"/>
      <c r="F12" s="201"/>
      <c r="G12" s="198"/>
      <c r="H12" s="197" t="s">
        <v>263</v>
      </c>
      <c r="I12" s="208" t="s">
        <v>21</v>
      </c>
      <c r="J12" s="197" t="s">
        <v>22</v>
      </c>
      <c r="K12" s="197" t="s">
        <v>23</v>
      </c>
      <c r="L12" s="197" t="s">
        <v>24</v>
      </c>
      <c r="M12" s="198"/>
      <c r="N12" s="198"/>
      <c r="O12" s="198"/>
      <c r="P12" s="198"/>
      <c r="Q12" s="198"/>
      <c r="R12" s="197" t="s">
        <v>263</v>
      </c>
      <c r="S12" s="208" t="s">
        <v>21</v>
      </c>
      <c r="T12" s="197" t="s">
        <v>22</v>
      </c>
      <c r="U12" s="208" t="s">
        <v>26</v>
      </c>
      <c r="V12" s="208"/>
      <c r="W12" s="208"/>
      <c r="X12" s="208"/>
      <c r="Y12" s="208"/>
      <c r="Z12" s="208"/>
      <c r="AA12" s="208"/>
      <c r="AB12" s="208" t="s">
        <v>23</v>
      </c>
      <c r="AC12" s="197" t="s">
        <v>24</v>
      </c>
      <c r="AD12" s="198"/>
      <c r="AE12" s="208"/>
      <c r="AF12" s="208"/>
    </row>
    <row r="13" spans="1:32" s="110" customFormat="1" ht="36.75" customHeight="1" x14ac:dyDescent="0.2">
      <c r="A13" s="201"/>
      <c r="B13" s="198"/>
      <c r="C13" s="198"/>
      <c r="D13" s="198"/>
      <c r="E13" s="198"/>
      <c r="F13" s="201"/>
      <c r="G13" s="198"/>
      <c r="H13" s="198"/>
      <c r="I13" s="208"/>
      <c r="J13" s="198"/>
      <c r="K13" s="198"/>
      <c r="L13" s="198"/>
      <c r="M13" s="198"/>
      <c r="N13" s="198"/>
      <c r="O13" s="198"/>
      <c r="P13" s="198"/>
      <c r="Q13" s="198"/>
      <c r="R13" s="198"/>
      <c r="S13" s="208"/>
      <c r="T13" s="198"/>
      <c r="U13" s="208" t="s">
        <v>40</v>
      </c>
      <c r="V13" s="208"/>
      <c r="W13" s="208"/>
      <c r="X13" s="208" t="s">
        <v>44</v>
      </c>
      <c r="Y13" s="208" t="s">
        <v>45</v>
      </c>
      <c r="Z13" s="208" t="s">
        <v>46</v>
      </c>
      <c r="AA13" s="208" t="s">
        <v>47</v>
      </c>
      <c r="AB13" s="208"/>
      <c r="AC13" s="198"/>
      <c r="AD13" s="198"/>
      <c r="AE13" s="208"/>
      <c r="AF13" s="208"/>
    </row>
    <row r="14" spans="1:32" s="110" customFormat="1" ht="41.25" customHeight="1" x14ac:dyDescent="0.2">
      <c r="A14" s="202"/>
      <c r="B14" s="199"/>
      <c r="C14" s="199"/>
      <c r="D14" s="199"/>
      <c r="E14" s="199"/>
      <c r="F14" s="202"/>
      <c r="G14" s="199"/>
      <c r="H14" s="198"/>
      <c r="I14" s="208"/>
      <c r="J14" s="199"/>
      <c r="K14" s="199"/>
      <c r="L14" s="199"/>
      <c r="M14" s="199"/>
      <c r="N14" s="199"/>
      <c r="O14" s="199"/>
      <c r="P14" s="199"/>
      <c r="Q14" s="199"/>
      <c r="R14" s="198"/>
      <c r="S14" s="208"/>
      <c r="T14" s="199"/>
      <c r="U14" s="156" t="s">
        <v>41</v>
      </c>
      <c r="V14" s="156" t="s">
        <v>42</v>
      </c>
      <c r="W14" s="156" t="s">
        <v>43</v>
      </c>
      <c r="X14" s="208"/>
      <c r="Y14" s="208"/>
      <c r="Z14" s="208"/>
      <c r="AA14" s="208"/>
      <c r="AB14" s="208"/>
      <c r="AC14" s="199"/>
      <c r="AD14" s="199"/>
      <c r="AE14" s="208"/>
      <c r="AF14" s="208"/>
    </row>
    <row r="15" spans="1:32" s="9" customFormat="1" ht="15" x14ac:dyDescent="0.2">
      <c r="A15" s="38">
        <v>1</v>
      </c>
      <c r="B15" s="148">
        <v>2</v>
      </c>
      <c r="C15" s="148">
        <v>3</v>
      </c>
      <c r="D15" s="38">
        <v>4</v>
      </c>
      <c r="E15" s="148">
        <v>5</v>
      </c>
      <c r="F15" s="148">
        <v>6</v>
      </c>
      <c r="G15" s="38">
        <v>7</v>
      </c>
      <c r="H15" s="94">
        <v>8</v>
      </c>
      <c r="I15" s="148">
        <v>9</v>
      </c>
      <c r="J15" s="38">
        <v>10</v>
      </c>
      <c r="K15" s="148">
        <v>11</v>
      </c>
      <c r="L15" s="148">
        <v>12</v>
      </c>
      <c r="M15" s="38">
        <v>13</v>
      </c>
      <c r="N15" s="148">
        <v>14</v>
      </c>
      <c r="O15" s="148">
        <v>15</v>
      </c>
      <c r="P15" s="38">
        <v>16</v>
      </c>
      <c r="Q15" s="148">
        <v>17</v>
      </c>
      <c r="R15" s="94">
        <v>18</v>
      </c>
      <c r="S15" s="38">
        <v>19</v>
      </c>
      <c r="T15" s="148">
        <v>20</v>
      </c>
      <c r="U15" s="148">
        <v>21</v>
      </c>
      <c r="V15" s="148">
        <v>22</v>
      </c>
      <c r="W15" s="148">
        <v>23</v>
      </c>
      <c r="X15" s="148">
        <v>24</v>
      </c>
      <c r="Y15" s="38">
        <v>25</v>
      </c>
      <c r="Z15" s="148">
        <v>26</v>
      </c>
      <c r="AA15" s="148">
        <v>27</v>
      </c>
      <c r="AB15" s="38">
        <v>28</v>
      </c>
      <c r="AC15" s="148">
        <v>29</v>
      </c>
      <c r="AD15" s="148">
        <v>30</v>
      </c>
      <c r="AE15" s="38">
        <v>31</v>
      </c>
      <c r="AF15" s="148">
        <v>32</v>
      </c>
    </row>
    <row r="16" spans="1:32" s="9" customFormat="1" ht="15" x14ac:dyDescent="0.25">
      <c r="A16" s="125" t="s">
        <v>269</v>
      </c>
      <c r="B16" s="148">
        <v>1</v>
      </c>
      <c r="C16" s="44" t="s">
        <v>65</v>
      </c>
      <c r="D16" s="38" t="s">
        <v>83</v>
      </c>
      <c r="E16" s="148">
        <v>105297</v>
      </c>
      <c r="F16" s="3">
        <f t="shared" ref="F16:F17" si="0">E16</f>
        <v>105297</v>
      </c>
      <c r="G16" s="38"/>
      <c r="H16" s="148"/>
      <c r="I16" s="148"/>
      <c r="J16" s="38"/>
      <c r="K16" s="148"/>
      <c r="L16" s="3">
        <f t="shared" ref="L16:L17" si="1">(F16+G16)*10%</f>
        <v>10529.7</v>
      </c>
      <c r="M16" s="3">
        <f t="shared" ref="M16:M17" si="2">SUM(F16+G16+H16+I16+K16+L16+J16)</f>
        <v>115826.7</v>
      </c>
      <c r="N16" s="148" t="s">
        <v>83</v>
      </c>
      <c r="O16" s="3">
        <f t="shared" ref="O16:O17" si="3">E16*1.5</f>
        <v>157945.5</v>
      </c>
      <c r="P16" s="113">
        <f t="shared" ref="P16:P17" si="4">O16*B16</f>
        <v>157945.5</v>
      </c>
      <c r="Q16" s="148"/>
      <c r="R16" s="148"/>
      <c r="S16" s="38"/>
      <c r="T16" s="148"/>
      <c r="U16" s="148"/>
      <c r="V16" s="148"/>
      <c r="W16" s="148"/>
      <c r="X16" s="148"/>
      <c r="Y16" s="38"/>
      <c r="Z16" s="148"/>
      <c r="AA16" s="148"/>
      <c r="AB16" s="38"/>
      <c r="AC16" s="3">
        <f t="shared" ref="AC16:AC17" si="5">(P16+Q16)*10%</f>
        <v>15794.550000000001</v>
      </c>
      <c r="AD16" s="3">
        <f t="shared" ref="AD16:AD17" si="6">SUM(P16+Q16+R16+S16+X16+Y16+Z16+AA16+AB16+AC16+U16+V16+W16+T16)</f>
        <v>173740.05</v>
      </c>
      <c r="AE16" s="6">
        <f t="shared" ref="AE16:AE17" si="7">M16</f>
        <v>115826.7</v>
      </c>
      <c r="AF16" s="6">
        <f t="shared" ref="AF16:AF17" si="8">AD16-AE16</f>
        <v>57913.349999999991</v>
      </c>
    </row>
    <row r="17" spans="1:32" s="9" customFormat="1" ht="15.75" thickBot="1" x14ac:dyDescent="0.3">
      <c r="A17" s="45" t="s">
        <v>60</v>
      </c>
      <c r="B17" s="148">
        <v>1</v>
      </c>
      <c r="C17" s="44" t="s">
        <v>65</v>
      </c>
      <c r="D17" s="38" t="s">
        <v>83</v>
      </c>
      <c r="E17" s="148">
        <v>105297</v>
      </c>
      <c r="F17" s="3">
        <f t="shared" si="0"/>
        <v>105297</v>
      </c>
      <c r="G17" s="38"/>
      <c r="H17" s="148"/>
      <c r="I17" s="148"/>
      <c r="J17" s="38"/>
      <c r="K17" s="148"/>
      <c r="L17" s="3">
        <f t="shared" si="1"/>
        <v>10529.7</v>
      </c>
      <c r="M17" s="3">
        <f t="shared" si="2"/>
        <v>115826.7</v>
      </c>
      <c r="N17" s="148" t="s">
        <v>83</v>
      </c>
      <c r="O17" s="3">
        <f t="shared" si="3"/>
        <v>157945.5</v>
      </c>
      <c r="P17" s="113">
        <f t="shared" si="4"/>
        <v>157945.5</v>
      </c>
      <c r="Q17" s="148"/>
      <c r="R17" s="148"/>
      <c r="S17" s="38"/>
      <c r="T17" s="148"/>
      <c r="U17" s="148"/>
      <c r="V17" s="148"/>
      <c r="W17" s="148"/>
      <c r="X17" s="148"/>
      <c r="Y17" s="38"/>
      <c r="Z17" s="148"/>
      <c r="AA17" s="148"/>
      <c r="AB17" s="38"/>
      <c r="AC17" s="46">
        <f t="shared" si="5"/>
        <v>15794.550000000001</v>
      </c>
      <c r="AD17" s="46">
        <f t="shared" si="6"/>
        <v>173740.05</v>
      </c>
      <c r="AE17" s="6">
        <f t="shared" si="7"/>
        <v>115826.7</v>
      </c>
      <c r="AF17" s="6">
        <f t="shared" si="8"/>
        <v>57913.349999999991</v>
      </c>
    </row>
    <row r="18" spans="1:32" s="9" customFormat="1" ht="17.25" customHeight="1" thickBot="1" x14ac:dyDescent="0.25">
      <c r="A18" s="51" t="s">
        <v>29</v>
      </c>
      <c r="B18" s="52">
        <f>SUM(B16:B17)</f>
        <v>2</v>
      </c>
      <c r="C18" s="53"/>
      <c r="D18" s="53"/>
      <c r="E18" s="54"/>
      <c r="F18" s="54">
        <f>SUM(F16:F17)</f>
        <v>210594</v>
      </c>
      <c r="G18" s="54"/>
      <c r="H18" s="54"/>
      <c r="I18" s="54"/>
      <c r="J18" s="54"/>
      <c r="K18" s="54"/>
      <c r="L18" s="54">
        <f>SUM(L16:L17)</f>
        <v>21059.4</v>
      </c>
      <c r="M18" s="54">
        <f>SUM(M16:M17)</f>
        <v>231653.4</v>
      </c>
      <c r="N18" s="54"/>
      <c r="O18" s="54"/>
      <c r="P18" s="54">
        <f>SUM(P16:P17)</f>
        <v>315891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>
        <f>SUM(AC16:AC17)</f>
        <v>31589.100000000002</v>
      </c>
      <c r="AD18" s="54">
        <f>SUM(AD16:AD17)</f>
        <v>347480.1</v>
      </c>
      <c r="AE18" s="54">
        <f>SUM(AE16:AE17)</f>
        <v>231653.4</v>
      </c>
      <c r="AF18" s="55">
        <f>SUM(AF16:AF17)</f>
        <v>115826.69999999998</v>
      </c>
    </row>
    <row r="19" spans="1:32" s="9" customFormat="1" ht="15" customHeight="1" x14ac:dyDescent="0.25">
      <c r="A19" s="2" t="s">
        <v>96</v>
      </c>
      <c r="B19" s="10">
        <v>1</v>
      </c>
      <c r="C19" s="11" t="s">
        <v>109</v>
      </c>
      <c r="D19" s="11" t="s">
        <v>110</v>
      </c>
      <c r="E19" s="4">
        <v>89547</v>
      </c>
      <c r="F19" s="4">
        <f>E19*B19</f>
        <v>89547</v>
      </c>
      <c r="G19" s="4"/>
      <c r="H19" s="4"/>
      <c r="I19" s="4"/>
      <c r="J19" s="4"/>
      <c r="K19" s="4"/>
      <c r="L19" s="4">
        <f t="shared" ref="L19" si="9">F19*10%</f>
        <v>8954.7000000000007</v>
      </c>
      <c r="M19" s="4">
        <f t="shared" ref="M19" si="10">SUM(F19+G19+H19+I19+K19+L19+J19)</f>
        <v>98501.7</v>
      </c>
      <c r="N19" s="17" t="str">
        <f t="shared" ref="N19" si="11">D19</f>
        <v>В1-5</v>
      </c>
      <c r="O19" s="4">
        <f t="shared" ref="O19" si="12">E19*1.5</f>
        <v>134320.5</v>
      </c>
      <c r="P19" s="4">
        <f t="shared" ref="P19" si="13">O19*B19</f>
        <v>134320.5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>
        <f t="shared" ref="AC19:AC30" si="14">(P19+Q19)*10%</f>
        <v>13432.050000000001</v>
      </c>
      <c r="AD19" s="4">
        <f t="shared" ref="AD19:AD30" si="15">SUM(P19+Q19+R19+S19+X19+Y19+Z19+AA19+AB19+AC19+U19+V19+W19)</f>
        <v>147752.54999999999</v>
      </c>
      <c r="AE19" s="7">
        <f t="shared" ref="AE19:AE30" si="16">M19</f>
        <v>98501.7</v>
      </c>
      <c r="AF19" s="7">
        <f t="shared" ref="AF19:AF30" si="17">AD19-AE19</f>
        <v>49250.849999999991</v>
      </c>
    </row>
    <row r="20" spans="1:32" s="9" customFormat="1" ht="15" customHeight="1" x14ac:dyDescent="0.25">
      <c r="A20" s="2" t="s">
        <v>270</v>
      </c>
      <c r="B20" s="10">
        <v>1</v>
      </c>
      <c r="C20" s="11" t="s">
        <v>246</v>
      </c>
      <c r="D20" s="11" t="s">
        <v>123</v>
      </c>
      <c r="E20" s="4">
        <v>71319</v>
      </c>
      <c r="F20" s="4">
        <f t="shared" ref="F20:F30" si="18">E20*B20</f>
        <v>71319</v>
      </c>
      <c r="G20" s="4"/>
      <c r="H20" s="4"/>
      <c r="I20" s="4"/>
      <c r="J20" s="4"/>
      <c r="K20" s="4"/>
      <c r="L20" s="4">
        <f t="shared" ref="L20:L30" si="19">F20*10%</f>
        <v>7131.9000000000005</v>
      </c>
      <c r="M20" s="4">
        <f t="shared" ref="M20:M30" si="20">SUM(F20+G20+H20+I20+K20+L20+J20)</f>
        <v>78450.899999999994</v>
      </c>
      <c r="N20" s="17" t="str">
        <f t="shared" ref="N20:N28" si="21">D20</f>
        <v>В4-3</v>
      </c>
      <c r="O20" s="4">
        <f>E20</f>
        <v>71319</v>
      </c>
      <c r="P20" s="4">
        <f t="shared" ref="P20:P30" si="22">O20*B20</f>
        <v>71319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>
        <f t="shared" si="14"/>
        <v>7131.9000000000005</v>
      </c>
      <c r="AD20" s="4">
        <f t="shared" si="15"/>
        <v>78450.899999999994</v>
      </c>
      <c r="AE20" s="7">
        <f t="shared" si="16"/>
        <v>78450.899999999994</v>
      </c>
      <c r="AF20" s="7">
        <f t="shared" si="17"/>
        <v>0</v>
      </c>
    </row>
    <row r="21" spans="1:32" s="9" customFormat="1" ht="15" customHeight="1" x14ac:dyDescent="0.25">
      <c r="A21" s="2" t="s">
        <v>50</v>
      </c>
      <c r="B21" s="10">
        <v>1</v>
      </c>
      <c r="C21" s="11" t="s">
        <v>65</v>
      </c>
      <c r="D21" s="11" t="s">
        <v>125</v>
      </c>
      <c r="E21" s="4">
        <v>66010</v>
      </c>
      <c r="F21" s="4">
        <f t="shared" si="18"/>
        <v>66010</v>
      </c>
      <c r="G21" s="4"/>
      <c r="H21" s="4"/>
      <c r="I21" s="4"/>
      <c r="J21" s="4"/>
      <c r="K21" s="4"/>
      <c r="L21" s="4">
        <f t="shared" si="19"/>
        <v>6601</v>
      </c>
      <c r="M21" s="4">
        <f t="shared" si="20"/>
        <v>72611</v>
      </c>
      <c r="N21" s="17" t="str">
        <f t="shared" si="21"/>
        <v>В4-4</v>
      </c>
      <c r="O21" s="3">
        <f>E21*1.63</f>
        <v>107596.29999999999</v>
      </c>
      <c r="P21" s="4">
        <f t="shared" si="22"/>
        <v>107596.29999999999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>
        <f t="shared" si="14"/>
        <v>10759.63</v>
      </c>
      <c r="AD21" s="4">
        <f t="shared" si="15"/>
        <v>118355.93</v>
      </c>
      <c r="AE21" s="7">
        <f t="shared" si="16"/>
        <v>72611</v>
      </c>
      <c r="AF21" s="7">
        <f t="shared" si="17"/>
        <v>45744.929999999993</v>
      </c>
    </row>
    <row r="22" spans="1:32" s="60" customFormat="1" ht="20.25" customHeight="1" x14ac:dyDescent="0.25">
      <c r="A22" s="184" t="s">
        <v>281</v>
      </c>
      <c r="B22" s="87">
        <v>0.25</v>
      </c>
      <c r="C22" s="57" t="s">
        <v>239</v>
      </c>
      <c r="D22" s="57" t="s">
        <v>240</v>
      </c>
      <c r="E22" s="58">
        <v>87600</v>
      </c>
      <c r="F22" s="58">
        <f t="shared" si="18"/>
        <v>21900</v>
      </c>
      <c r="G22" s="58"/>
      <c r="H22" s="58">
        <v>4424</v>
      </c>
      <c r="I22" s="58"/>
      <c r="J22" s="58"/>
      <c r="K22" s="58"/>
      <c r="L22" s="4">
        <f t="shared" si="19"/>
        <v>2190</v>
      </c>
      <c r="M22" s="4">
        <f t="shared" si="20"/>
        <v>28514</v>
      </c>
      <c r="N22" s="17" t="str">
        <f t="shared" si="21"/>
        <v>В2-2</v>
      </c>
      <c r="O22" s="4">
        <f t="shared" ref="O22:O30" si="23">E22*1.5</f>
        <v>131400</v>
      </c>
      <c r="P22" s="4">
        <f t="shared" si="22"/>
        <v>32850</v>
      </c>
      <c r="Q22" s="58"/>
      <c r="R22" s="58">
        <v>4424</v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">
        <f t="shared" si="14"/>
        <v>3285</v>
      </c>
      <c r="AD22" s="4">
        <f t="shared" si="15"/>
        <v>40559</v>
      </c>
      <c r="AE22" s="7">
        <f t="shared" si="16"/>
        <v>28514</v>
      </c>
      <c r="AF22" s="7">
        <f t="shared" si="17"/>
        <v>12045</v>
      </c>
    </row>
    <row r="23" spans="1:32" s="9" customFormat="1" ht="17.25" customHeight="1" x14ac:dyDescent="0.25">
      <c r="A23" s="185"/>
      <c r="B23" s="88">
        <v>0.2</v>
      </c>
      <c r="C23" s="13" t="s">
        <v>244</v>
      </c>
      <c r="D23" s="13" t="s">
        <v>136</v>
      </c>
      <c r="E23" s="3">
        <v>81229</v>
      </c>
      <c r="F23" s="3">
        <f t="shared" si="18"/>
        <v>16245.800000000001</v>
      </c>
      <c r="G23" s="3"/>
      <c r="H23" s="3">
        <v>3539</v>
      </c>
      <c r="I23" s="3"/>
      <c r="J23" s="3"/>
      <c r="K23" s="3"/>
      <c r="L23" s="3">
        <f t="shared" si="19"/>
        <v>1624.5800000000002</v>
      </c>
      <c r="M23" s="4">
        <f t="shared" si="20"/>
        <v>21409.380000000005</v>
      </c>
      <c r="N23" s="17" t="str">
        <f t="shared" si="21"/>
        <v>В2-4</v>
      </c>
      <c r="O23" s="4">
        <f t="shared" si="23"/>
        <v>121843.5</v>
      </c>
      <c r="P23" s="4">
        <f t="shared" si="22"/>
        <v>24368.7</v>
      </c>
      <c r="Q23" s="3"/>
      <c r="R23" s="3">
        <v>3539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4">
        <f t="shared" si="14"/>
        <v>2436.8700000000003</v>
      </c>
      <c r="AD23" s="4">
        <f t="shared" si="15"/>
        <v>30344.57</v>
      </c>
      <c r="AE23" s="7">
        <f t="shared" si="16"/>
        <v>21409.380000000005</v>
      </c>
      <c r="AF23" s="7">
        <f t="shared" si="17"/>
        <v>8935.1899999999951</v>
      </c>
    </row>
    <row r="24" spans="1:32" s="9" customFormat="1" ht="17.25" customHeight="1" x14ac:dyDescent="0.25">
      <c r="A24" s="185"/>
      <c r="B24" s="88">
        <v>0.2</v>
      </c>
      <c r="C24" s="13" t="s">
        <v>247</v>
      </c>
      <c r="D24" s="13" t="s">
        <v>248</v>
      </c>
      <c r="E24" s="3">
        <v>92732</v>
      </c>
      <c r="F24" s="3">
        <f t="shared" si="18"/>
        <v>18546.400000000001</v>
      </c>
      <c r="G24" s="3"/>
      <c r="H24" s="3">
        <v>3539</v>
      </c>
      <c r="I24" s="3"/>
      <c r="J24" s="3"/>
      <c r="K24" s="3"/>
      <c r="L24" s="3">
        <f t="shared" si="19"/>
        <v>1854.6400000000003</v>
      </c>
      <c r="M24" s="4">
        <f t="shared" si="20"/>
        <v>23940.04</v>
      </c>
      <c r="N24" s="17" t="str">
        <f t="shared" si="21"/>
        <v>В2-1</v>
      </c>
      <c r="O24" s="4">
        <f t="shared" si="23"/>
        <v>139098</v>
      </c>
      <c r="P24" s="4">
        <f t="shared" si="22"/>
        <v>27819.600000000002</v>
      </c>
      <c r="Q24" s="3"/>
      <c r="R24" s="3">
        <v>3539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4">
        <f t="shared" si="14"/>
        <v>2781.9600000000005</v>
      </c>
      <c r="AD24" s="4">
        <f t="shared" si="15"/>
        <v>34140.560000000005</v>
      </c>
      <c r="AE24" s="7">
        <f t="shared" si="16"/>
        <v>23940.04</v>
      </c>
      <c r="AF24" s="7">
        <f t="shared" si="17"/>
        <v>10200.520000000004</v>
      </c>
    </row>
    <row r="25" spans="1:32" s="9" customFormat="1" ht="17.25" customHeight="1" x14ac:dyDescent="0.25">
      <c r="A25" s="185"/>
      <c r="B25" s="88">
        <v>0.8</v>
      </c>
      <c r="C25" s="13" t="s">
        <v>250</v>
      </c>
      <c r="D25" s="13" t="s">
        <v>125</v>
      </c>
      <c r="E25" s="3">
        <v>59462</v>
      </c>
      <c r="F25" s="3">
        <f t="shared" si="18"/>
        <v>47569.600000000006</v>
      </c>
      <c r="G25" s="3"/>
      <c r="H25" s="3">
        <v>885</v>
      </c>
      <c r="I25" s="3"/>
      <c r="J25" s="3"/>
      <c r="K25" s="3"/>
      <c r="L25" s="3">
        <f t="shared" si="19"/>
        <v>4756.9600000000009</v>
      </c>
      <c r="M25" s="4">
        <f t="shared" si="20"/>
        <v>53211.560000000005</v>
      </c>
      <c r="N25" s="17" t="str">
        <f t="shared" si="21"/>
        <v>В4-4</v>
      </c>
      <c r="O25" s="4">
        <f t="shared" si="23"/>
        <v>89193</v>
      </c>
      <c r="P25" s="4">
        <f t="shared" si="22"/>
        <v>71354.400000000009</v>
      </c>
      <c r="Q25" s="3"/>
      <c r="R25" s="3">
        <v>885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4">
        <f t="shared" si="14"/>
        <v>7135.4400000000014</v>
      </c>
      <c r="AD25" s="4">
        <f t="shared" si="15"/>
        <v>79374.840000000011</v>
      </c>
      <c r="AE25" s="7">
        <f t="shared" si="16"/>
        <v>53211.560000000005</v>
      </c>
      <c r="AF25" s="7">
        <f t="shared" si="17"/>
        <v>26163.280000000006</v>
      </c>
    </row>
    <row r="26" spans="1:32" s="9" customFormat="1" ht="17.25" customHeight="1" x14ac:dyDescent="0.25">
      <c r="A26" s="185"/>
      <c r="B26" s="88">
        <v>1.1399999999999999</v>
      </c>
      <c r="C26" s="13" t="s">
        <v>253</v>
      </c>
      <c r="D26" s="13" t="s">
        <v>125</v>
      </c>
      <c r="E26" s="3">
        <v>63178</v>
      </c>
      <c r="F26" s="3">
        <f t="shared" si="18"/>
        <v>72022.92</v>
      </c>
      <c r="G26" s="3"/>
      <c r="H26" s="3">
        <v>20175</v>
      </c>
      <c r="I26" s="3"/>
      <c r="J26" s="3"/>
      <c r="K26" s="3"/>
      <c r="L26" s="3">
        <f t="shared" si="19"/>
        <v>7202.2920000000004</v>
      </c>
      <c r="M26" s="4">
        <f t="shared" si="20"/>
        <v>99400.212</v>
      </c>
      <c r="N26" s="17" t="str">
        <f t="shared" si="21"/>
        <v>В4-4</v>
      </c>
      <c r="O26" s="4">
        <f t="shared" si="23"/>
        <v>94767</v>
      </c>
      <c r="P26" s="4">
        <f t="shared" si="22"/>
        <v>108034.37999999999</v>
      </c>
      <c r="Q26" s="3"/>
      <c r="R26" s="3">
        <v>20175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4">
        <f t="shared" si="14"/>
        <v>10803.438</v>
      </c>
      <c r="AD26" s="4">
        <f t="shared" si="15"/>
        <v>139012.818</v>
      </c>
      <c r="AE26" s="7">
        <f t="shared" si="16"/>
        <v>99400.212</v>
      </c>
      <c r="AF26" s="7">
        <f t="shared" si="17"/>
        <v>39612.606</v>
      </c>
    </row>
    <row r="27" spans="1:32" s="9" customFormat="1" ht="15.75" customHeight="1" x14ac:dyDescent="0.25">
      <c r="A27" s="185"/>
      <c r="B27" s="88">
        <v>1.18</v>
      </c>
      <c r="C27" s="13" t="s">
        <v>257</v>
      </c>
      <c r="D27" s="13" t="s">
        <v>125</v>
      </c>
      <c r="E27" s="3">
        <v>59462</v>
      </c>
      <c r="F27" s="3">
        <f t="shared" si="18"/>
        <v>70165.16</v>
      </c>
      <c r="G27" s="3"/>
      <c r="H27" s="3">
        <v>7610</v>
      </c>
      <c r="I27" s="3"/>
      <c r="J27" s="3"/>
      <c r="K27" s="3"/>
      <c r="L27" s="3">
        <f t="shared" si="19"/>
        <v>7016.5160000000005</v>
      </c>
      <c r="M27" s="4">
        <f t="shared" si="20"/>
        <v>84791.676000000007</v>
      </c>
      <c r="N27" s="17" t="str">
        <f t="shared" si="21"/>
        <v>В4-4</v>
      </c>
      <c r="O27" s="4">
        <f t="shared" si="23"/>
        <v>89193</v>
      </c>
      <c r="P27" s="4">
        <f t="shared" si="22"/>
        <v>105247.73999999999</v>
      </c>
      <c r="Q27" s="3"/>
      <c r="R27" s="3">
        <v>7610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4">
        <f t="shared" si="14"/>
        <v>10524.773999999999</v>
      </c>
      <c r="AD27" s="4">
        <f t="shared" si="15"/>
        <v>123382.514</v>
      </c>
      <c r="AE27" s="7">
        <f t="shared" si="16"/>
        <v>84791.676000000007</v>
      </c>
      <c r="AF27" s="7">
        <f t="shared" si="17"/>
        <v>38590.837999999989</v>
      </c>
    </row>
    <row r="28" spans="1:32" s="9" customFormat="1" ht="15.75" customHeight="1" x14ac:dyDescent="0.25">
      <c r="A28" s="185"/>
      <c r="B28" s="89">
        <v>0.25</v>
      </c>
      <c r="C28" s="15" t="s">
        <v>259</v>
      </c>
      <c r="D28" s="13" t="s">
        <v>125</v>
      </c>
      <c r="E28" s="16">
        <v>59462</v>
      </c>
      <c r="F28" s="16">
        <f t="shared" si="18"/>
        <v>14865.5</v>
      </c>
      <c r="G28" s="16"/>
      <c r="H28" s="16">
        <v>4425</v>
      </c>
      <c r="I28" s="16"/>
      <c r="J28" s="16"/>
      <c r="K28" s="16"/>
      <c r="L28" s="16">
        <f t="shared" si="19"/>
        <v>1486.5500000000002</v>
      </c>
      <c r="M28" s="4">
        <f t="shared" si="20"/>
        <v>20777.05</v>
      </c>
      <c r="N28" s="17" t="str">
        <f t="shared" si="21"/>
        <v>В4-4</v>
      </c>
      <c r="O28" s="4">
        <f t="shared" si="23"/>
        <v>89193</v>
      </c>
      <c r="P28" s="4">
        <f t="shared" si="22"/>
        <v>22298.25</v>
      </c>
      <c r="Q28" s="16"/>
      <c r="R28" s="16">
        <v>4425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4">
        <f t="shared" si="14"/>
        <v>2229.8250000000003</v>
      </c>
      <c r="AD28" s="4">
        <f t="shared" si="15"/>
        <v>28953.075000000001</v>
      </c>
      <c r="AE28" s="7">
        <f t="shared" si="16"/>
        <v>20777.05</v>
      </c>
      <c r="AF28" s="7">
        <f t="shared" si="17"/>
        <v>8176.0250000000015</v>
      </c>
    </row>
    <row r="29" spans="1:32" s="9" customFormat="1" ht="15.75" customHeight="1" x14ac:dyDescent="0.25">
      <c r="A29" s="185"/>
      <c r="B29" s="89">
        <v>0.6</v>
      </c>
      <c r="C29" s="15" t="s">
        <v>187</v>
      </c>
      <c r="D29" s="13" t="s">
        <v>125</v>
      </c>
      <c r="E29" s="16">
        <v>58754</v>
      </c>
      <c r="F29" s="16">
        <f t="shared" si="18"/>
        <v>35252.400000000001</v>
      </c>
      <c r="G29" s="16"/>
      <c r="H29" s="16">
        <v>6194</v>
      </c>
      <c r="I29" s="16"/>
      <c r="J29" s="16"/>
      <c r="K29" s="16"/>
      <c r="L29" s="16">
        <f t="shared" si="19"/>
        <v>3525.2400000000002</v>
      </c>
      <c r="M29" s="4">
        <f t="shared" si="20"/>
        <v>44971.64</v>
      </c>
      <c r="N29" s="17" t="str">
        <f t="shared" ref="N29:N30" si="24">D29</f>
        <v>В4-4</v>
      </c>
      <c r="O29" s="4">
        <f t="shared" si="23"/>
        <v>88131</v>
      </c>
      <c r="P29" s="4">
        <f t="shared" si="22"/>
        <v>52878.6</v>
      </c>
      <c r="Q29" s="16"/>
      <c r="R29" s="16">
        <v>6194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4">
        <f t="shared" si="14"/>
        <v>5287.8600000000006</v>
      </c>
      <c r="AD29" s="4">
        <f t="shared" si="15"/>
        <v>64360.46</v>
      </c>
      <c r="AE29" s="7">
        <f t="shared" si="16"/>
        <v>44971.64</v>
      </c>
      <c r="AF29" s="7">
        <f t="shared" si="17"/>
        <v>19388.82</v>
      </c>
    </row>
    <row r="30" spans="1:32" s="9" customFormat="1" ht="15.75" customHeight="1" thickBot="1" x14ac:dyDescent="0.3">
      <c r="A30" s="209"/>
      <c r="B30" s="89">
        <v>0.03</v>
      </c>
      <c r="C30" s="15" t="s">
        <v>113</v>
      </c>
      <c r="D30" s="13" t="s">
        <v>136</v>
      </c>
      <c r="E30" s="16">
        <v>76628</v>
      </c>
      <c r="F30" s="16">
        <f t="shared" si="18"/>
        <v>2298.8399999999997</v>
      </c>
      <c r="G30" s="16"/>
      <c r="H30" s="16">
        <v>531</v>
      </c>
      <c r="I30" s="16"/>
      <c r="J30" s="16"/>
      <c r="K30" s="16"/>
      <c r="L30" s="16">
        <f t="shared" si="19"/>
        <v>229.88399999999999</v>
      </c>
      <c r="M30" s="4">
        <f t="shared" si="20"/>
        <v>3059.7239999999997</v>
      </c>
      <c r="N30" s="17" t="str">
        <f t="shared" si="24"/>
        <v>В2-4</v>
      </c>
      <c r="O30" s="4">
        <f t="shared" si="23"/>
        <v>114942</v>
      </c>
      <c r="P30" s="4">
        <f t="shared" si="22"/>
        <v>3448.2599999999998</v>
      </c>
      <c r="Q30" s="16"/>
      <c r="R30" s="16">
        <v>531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4">
        <f t="shared" si="14"/>
        <v>344.82600000000002</v>
      </c>
      <c r="AD30" s="4">
        <f t="shared" si="15"/>
        <v>4324.0859999999993</v>
      </c>
      <c r="AE30" s="7">
        <f t="shared" si="16"/>
        <v>3059.7239999999997</v>
      </c>
      <c r="AF30" s="7">
        <f t="shared" si="17"/>
        <v>1264.3619999999996</v>
      </c>
    </row>
    <row r="31" spans="1:32" s="9" customFormat="1" ht="15" thickBot="1" x14ac:dyDescent="0.25">
      <c r="A31" s="63" t="s">
        <v>30</v>
      </c>
      <c r="B31" s="53">
        <f>SUM(B19:B30)</f>
        <v>7.6499999999999995</v>
      </c>
      <c r="C31" s="53"/>
      <c r="D31" s="53"/>
      <c r="E31" s="54"/>
      <c r="F31" s="54">
        <f>SUM(F19:F30)</f>
        <v>525742.62</v>
      </c>
      <c r="G31" s="54">
        <f t="shared" ref="G31:K31" si="25">SUM(G20:G30)</f>
        <v>0</v>
      </c>
      <c r="H31" s="54">
        <f t="shared" si="25"/>
        <v>51322</v>
      </c>
      <c r="I31" s="54">
        <f t="shared" si="25"/>
        <v>0</v>
      </c>
      <c r="J31" s="54">
        <f t="shared" si="25"/>
        <v>0</v>
      </c>
      <c r="K31" s="54">
        <f t="shared" si="25"/>
        <v>0</v>
      </c>
      <c r="L31" s="54">
        <f>SUM(L19:L30)</f>
        <v>52574.26200000001</v>
      </c>
      <c r="M31" s="54">
        <f>SUM(M19:M30)</f>
        <v>629638.8820000001</v>
      </c>
      <c r="N31" s="54"/>
      <c r="O31" s="54"/>
      <c r="P31" s="54">
        <f>SUM(P19:P30)</f>
        <v>761535.73</v>
      </c>
      <c r="Q31" s="54">
        <f t="shared" ref="Q31:AB31" si="26">SUM(Q20:Q30)</f>
        <v>0</v>
      </c>
      <c r="R31" s="54">
        <f t="shared" si="26"/>
        <v>51322</v>
      </c>
      <c r="S31" s="54">
        <f t="shared" si="26"/>
        <v>0</v>
      </c>
      <c r="T31" s="54">
        <f t="shared" si="26"/>
        <v>0</v>
      </c>
      <c r="U31" s="54">
        <f t="shared" si="26"/>
        <v>0</v>
      </c>
      <c r="V31" s="54">
        <f t="shared" si="26"/>
        <v>0</v>
      </c>
      <c r="W31" s="54">
        <f t="shared" si="26"/>
        <v>0</v>
      </c>
      <c r="X31" s="54">
        <f t="shared" si="26"/>
        <v>0</v>
      </c>
      <c r="Y31" s="54">
        <f t="shared" si="26"/>
        <v>0</v>
      </c>
      <c r="Z31" s="54">
        <f t="shared" si="26"/>
        <v>0</v>
      </c>
      <c r="AA31" s="54">
        <f t="shared" si="26"/>
        <v>0</v>
      </c>
      <c r="AB31" s="54">
        <f t="shared" si="26"/>
        <v>0</v>
      </c>
      <c r="AC31" s="54">
        <f>SUM(AC19:AC30)</f>
        <v>76153.573000000004</v>
      </c>
      <c r="AD31" s="54">
        <f>SUM(AD19:AD30)</f>
        <v>889011.30299999984</v>
      </c>
      <c r="AE31" s="54">
        <f>SUM(AE19:AE30)</f>
        <v>629638.8820000001</v>
      </c>
      <c r="AF31" s="55">
        <f>SUM(AF19:AF30)</f>
        <v>259372.42099999997</v>
      </c>
    </row>
    <row r="32" spans="1:32" s="9" customFormat="1" ht="15" x14ac:dyDescent="0.25">
      <c r="A32" s="2" t="s">
        <v>150</v>
      </c>
      <c r="B32" s="12">
        <v>1</v>
      </c>
      <c r="C32" s="13" t="s">
        <v>172</v>
      </c>
      <c r="D32" s="13" t="s">
        <v>160</v>
      </c>
      <c r="E32" s="3">
        <v>74858</v>
      </c>
      <c r="F32" s="3">
        <f t="shared" ref="F32:F33" si="27">E32*B32</f>
        <v>74858</v>
      </c>
      <c r="G32" s="3"/>
      <c r="H32" s="3"/>
      <c r="I32" s="3"/>
      <c r="J32" s="3"/>
      <c r="K32" s="3"/>
      <c r="L32" s="4">
        <f t="shared" ref="L32:L33" si="28">F32*10%</f>
        <v>7485.8</v>
      </c>
      <c r="M32" s="3">
        <f t="shared" ref="M32:M33" si="29">SUM(F32+G32+H32+I32+K32+L32+J32)</f>
        <v>82343.8</v>
      </c>
      <c r="N32" s="5" t="s">
        <v>160</v>
      </c>
      <c r="O32" s="3">
        <f t="shared" ref="O32:O33" si="30">E32</f>
        <v>74858</v>
      </c>
      <c r="P32" s="3">
        <f t="shared" ref="P32:P33" si="31">O32*B32</f>
        <v>74858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>
        <f t="shared" ref="AC32:AC33" si="32">P32*10%</f>
        <v>7485.8</v>
      </c>
      <c r="AD32" s="3">
        <f t="shared" ref="AD32:AD33" si="33">SUM(P32+Q32+R32+S32+X32+Y32+Z32+AA32+AB32+AC32+U32+V32+W32+T32)</f>
        <v>82343.8</v>
      </c>
      <c r="AE32" s="6">
        <f t="shared" ref="AE32:AE33" si="34">M32</f>
        <v>82343.8</v>
      </c>
      <c r="AF32" s="7">
        <f t="shared" ref="AF32:AF33" si="35">AD32-AE32</f>
        <v>0</v>
      </c>
    </row>
    <row r="33" spans="1:32" s="9" customFormat="1" ht="15.75" thickBot="1" x14ac:dyDescent="0.3">
      <c r="A33" s="2" t="s">
        <v>151</v>
      </c>
      <c r="B33" s="12">
        <v>0.5</v>
      </c>
      <c r="C33" s="13" t="s">
        <v>172</v>
      </c>
      <c r="D33" s="13" t="s">
        <v>160</v>
      </c>
      <c r="E33" s="3">
        <v>74858</v>
      </c>
      <c r="F33" s="3">
        <f t="shared" si="27"/>
        <v>37429</v>
      </c>
      <c r="G33" s="3"/>
      <c r="H33" s="3"/>
      <c r="I33" s="3"/>
      <c r="J33" s="3"/>
      <c r="K33" s="3"/>
      <c r="L33" s="4">
        <f t="shared" si="28"/>
        <v>3742.9</v>
      </c>
      <c r="M33" s="3">
        <f t="shared" si="29"/>
        <v>41171.9</v>
      </c>
      <c r="N33" s="5" t="s">
        <v>160</v>
      </c>
      <c r="O33" s="3">
        <f t="shared" si="30"/>
        <v>74858</v>
      </c>
      <c r="P33" s="3">
        <f t="shared" si="31"/>
        <v>37429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>
        <f t="shared" si="32"/>
        <v>3742.9</v>
      </c>
      <c r="AD33" s="3">
        <f t="shared" si="33"/>
        <v>41171.9</v>
      </c>
      <c r="AE33" s="6">
        <f t="shared" si="34"/>
        <v>41171.9</v>
      </c>
      <c r="AF33" s="7">
        <f t="shared" si="35"/>
        <v>0</v>
      </c>
    </row>
    <row r="34" spans="1:32" s="9" customFormat="1" ht="29.25" thickBot="1" x14ac:dyDescent="0.25">
      <c r="A34" s="66" t="s">
        <v>31</v>
      </c>
      <c r="B34" s="53">
        <f>SUM(B32:B33)</f>
        <v>1.5</v>
      </c>
      <c r="C34" s="53"/>
      <c r="D34" s="53"/>
      <c r="E34" s="54"/>
      <c r="F34" s="54">
        <f t="shared" ref="F34:M34" si="36">SUM(F32:F33)</f>
        <v>112287</v>
      </c>
      <c r="G34" s="54">
        <f t="shared" si="36"/>
        <v>0</v>
      </c>
      <c r="H34" s="54">
        <f t="shared" si="36"/>
        <v>0</v>
      </c>
      <c r="I34" s="54">
        <f t="shared" si="36"/>
        <v>0</v>
      </c>
      <c r="J34" s="54">
        <f t="shared" si="36"/>
        <v>0</v>
      </c>
      <c r="K34" s="54">
        <f t="shared" si="36"/>
        <v>0</v>
      </c>
      <c r="L34" s="54">
        <f t="shared" si="36"/>
        <v>11228.7</v>
      </c>
      <c r="M34" s="54">
        <f t="shared" si="36"/>
        <v>123515.70000000001</v>
      </c>
      <c r="N34" s="54"/>
      <c r="O34" s="54"/>
      <c r="P34" s="54">
        <f t="shared" ref="P34:AF34" si="37">SUM(P32:P33)</f>
        <v>112287</v>
      </c>
      <c r="Q34" s="54">
        <f t="shared" si="37"/>
        <v>0</v>
      </c>
      <c r="R34" s="54">
        <f t="shared" si="37"/>
        <v>0</v>
      </c>
      <c r="S34" s="54">
        <f t="shared" si="37"/>
        <v>0</v>
      </c>
      <c r="T34" s="54">
        <f t="shared" si="37"/>
        <v>0</v>
      </c>
      <c r="U34" s="54">
        <f t="shared" si="37"/>
        <v>0</v>
      </c>
      <c r="V34" s="54">
        <f t="shared" si="37"/>
        <v>0</v>
      </c>
      <c r="W34" s="54">
        <f t="shared" si="37"/>
        <v>0</v>
      </c>
      <c r="X34" s="54">
        <f t="shared" si="37"/>
        <v>0</v>
      </c>
      <c r="Y34" s="54">
        <f t="shared" si="37"/>
        <v>0</v>
      </c>
      <c r="Z34" s="54">
        <f t="shared" si="37"/>
        <v>0</v>
      </c>
      <c r="AA34" s="54">
        <f t="shared" si="37"/>
        <v>0</v>
      </c>
      <c r="AB34" s="54">
        <f t="shared" si="37"/>
        <v>0</v>
      </c>
      <c r="AC34" s="54">
        <f t="shared" si="37"/>
        <v>11228.7</v>
      </c>
      <c r="AD34" s="54">
        <f t="shared" si="37"/>
        <v>123515.70000000001</v>
      </c>
      <c r="AE34" s="54">
        <f t="shared" si="37"/>
        <v>123515.70000000001</v>
      </c>
      <c r="AF34" s="55">
        <f t="shared" si="37"/>
        <v>0</v>
      </c>
    </row>
    <row r="35" spans="1:32" s="9" customFormat="1" ht="15.75" thickBot="1" x14ac:dyDescent="0.3">
      <c r="A35" s="68" t="s">
        <v>184</v>
      </c>
      <c r="B35" s="12">
        <v>0.5</v>
      </c>
      <c r="C35" s="12" t="s">
        <v>191</v>
      </c>
      <c r="D35" s="12" t="s">
        <v>189</v>
      </c>
      <c r="E35" s="5">
        <v>57515</v>
      </c>
      <c r="F35" s="17">
        <f t="shared" ref="F35" si="38">B35*E35</f>
        <v>28757.5</v>
      </c>
      <c r="G35" s="69"/>
      <c r="H35" s="69"/>
      <c r="I35" s="69"/>
      <c r="J35" s="69"/>
      <c r="K35" s="69"/>
      <c r="L35" s="17">
        <f t="shared" ref="L35" si="39">F35*10%</f>
        <v>2875.75</v>
      </c>
      <c r="M35" s="17">
        <f t="shared" ref="M35" si="40">F35+L35</f>
        <v>31633.25</v>
      </c>
      <c r="N35" s="5" t="s">
        <v>189</v>
      </c>
      <c r="O35" s="17">
        <f t="shared" ref="O35" si="41">E35</f>
        <v>57515</v>
      </c>
      <c r="P35" s="17">
        <f t="shared" ref="P35" si="42">B35*O35</f>
        <v>28757.5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17">
        <f t="shared" ref="AC35" si="43">P35*10%</f>
        <v>2875.75</v>
      </c>
      <c r="AD35" s="17">
        <f t="shared" ref="AD35" si="44">P35+AC35</f>
        <v>31633.25</v>
      </c>
      <c r="AE35" s="17">
        <f t="shared" ref="AE35" si="45">M35</f>
        <v>31633.25</v>
      </c>
      <c r="AF35" s="67">
        <f t="shared" ref="AF35" si="46">AD35-AE35</f>
        <v>0</v>
      </c>
    </row>
    <row r="36" spans="1:32" s="9" customFormat="1" ht="29.25" thickBot="1" x14ac:dyDescent="0.25">
      <c r="A36" s="66" t="s">
        <v>32</v>
      </c>
      <c r="B36" s="53">
        <f>SUM(B35:B35)</f>
        <v>0.5</v>
      </c>
      <c r="C36" s="53"/>
      <c r="D36" s="53"/>
      <c r="E36" s="70"/>
      <c r="F36" s="70">
        <f>SUM(F35)</f>
        <v>28757.5</v>
      </c>
      <c r="G36" s="70"/>
      <c r="H36" s="70"/>
      <c r="I36" s="70"/>
      <c r="J36" s="70"/>
      <c r="K36" s="70"/>
      <c r="L36" s="70">
        <f>SUM(L35)</f>
        <v>2875.75</v>
      </c>
      <c r="M36" s="70">
        <f>SUM(M35)</f>
        <v>31633.25</v>
      </c>
      <c r="N36" s="70"/>
      <c r="O36" s="70"/>
      <c r="P36" s="70">
        <f>SUM(P35)</f>
        <v>28757.5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>
        <f>SUM(AC35)</f>
        <v>2875.75</v>
      </c>
      <c r="AD36" s="70">
        <f>SUM(AD35)</f>
        <v>31633.25</v>
      </c>
      <c r="AE36" s="70">
        <f>SUM(AE35)</f>
        <v>31633.25</v>
      </c>
      <c r="AF36" s="71">
        <f>SUM(AF35)</f>
        <v>0</v>
      </c>
    </row>
    <row r="37" spans="1:32" s="9" customFormat="1" ht="30" x14ac:dyDescent="0.25">
      <c r="A37" s="68" t="s">
        <v>195</v>
      </c>
      <c r="B37" s="12">
        <v>3</v>
      </c>
      <c r="C37" s="12"/>
      <c r="D37" s="74">
        <v>1</v>
      </c>
      <c r="E37" s="74">
        <v>49021</v>
      </c>
      <c r="F37" s="72">
        <f t="shared" ref="F37:F38" si="47">B37*E37</f>
        <v>147063</v>
      </c>
      <c r="G37" s="75"/>
      <c r="H37" s="75"/>
      <c r="I37" s="74">
        <v>46766</v>
      </c>
      <c r="J37" s="75"/>
      <c r="K37" s="75"/>
      <c r="L37" s="72">
        <f t="shared" ref="L37:L38" si="48">F37*10%</f>
        <v>14706.300000000001</v>
      </c>
      <c r="M37" s="72">
        <f t="shared" ref="M37:M38" si="49">SUM(F37:L37)</f>
        <v>208535.3</v>
      </c>
      <c r="N37" s="72">
        <v>1</v>
      </c>
      <c r="O37" s="72">
        <f t="shared" ref="N37:O38" si="50">E37</f>
        <v>49021</v>
      </c>
      <c r="P37" s="72">
        <f t="shared" ref="P37:P38" si="51">B37*O37</f>
        <v>147063</v>
      </c>
      <c r="Q37" s="75"/>
      <c r="R37" s="75"/>
      <c r="S37" s="75">
        <v>46766</v>
      </c>
      <c r="T37" s="75"/>
      <c r="U37" s="75"/>
      <c r="V37" s="75"/>
      <c r="W37" s="75"/>
      <c r="X37" s="75"/>
      <c r="Y37" s="75"/>
      <c r="Z37" s="75"/>
      <c r="AA37" s="75"/>
      <c r="AB37" s="75"/>
      <c r="AC37" s="72">
        <f t="shared" ref="AC37:AC38" si="52">P37*10%</f>
        <v>14706.300000000001</v>
      </c>
      <c r="AD37" s="72">
        <f t="shared" ref="AD37:AD38" si="53">SUM(P37:AC37)</f>
        <v>208535.3</v>
      </c>
      <c r="AE37" s="72">
        <f t="shared" ref="AE37:AE38" si="54">M37</f>
        <v>208535.3</v>
      </c>
      <c r="AF37" s="73">
        <f t="shared" ref="AF37:AF38" si="55">AD37-AE37</f>
        <v>0</v>
      </c>
    </row>
    <row r="38" spans="1:32" s="9" customFormat="1" ht="15.75" thickBot="1" x14ac:dyDescent="0.3">
      <c r="A38" s="68" t="s">
        <v>197</v>
      </c>
      <c r="B38" s="12">
        <v>3</v>
      </c>
      <c r="C38" s="12"/>
      <c r="D38" s="74">
        <v>2</v>
      </c>
      <c r="E38" s="74">
        <v>49729</v>
      </c>
      <c r="F38" s="72">
        <f t="shared" si="47"/>
        <v>149187</v>
      </c>
      <c r="G38" s="75"/>
      <c r="H38" s="75"/>
      <c r="I38" s="74">
        <f>(17697*20%)*B38</f>
        <v>10618.2</v>
      </c>
      <c r="J38" s="75"/>
      <c r="K38" s="75"/>
      <c r="L38" s="72">
        <f t="shared" si="48"/>
        <v>14918.7</v>
      </c>
      <c r="M38" s="72">
        <f t="shared" si="49"/>
        <v>174723.90000000002</v>
      </c>
      <c r="N38" s="72">
        <f t="shared" si="50"/>
        <v>2</v>
      </c>
      <c r="O38" s="72">
        <f t="shared" si="50"/>
        <v>49729</v>
      </c>
      <c r="P38" s="72">
        <f t="shared" si="51"/>
        <v>149187</v>
      </c>
      <c r="Q38" s="75"/>
      <c r="R38" s="75"/>
      <c r="S38" s="75">
        <v>10618.2</v>
      </c>
      <c r="T38" s="75"/>
      <c r="U38" s="75"/>
      <c r="V38" s="75"/>
      <c r="W38" s="75"/>
      <c r="X38" s="75"/>
      <c r="Y38" s="75"/>
      <c r="Z38" s="75"/>
      <c r="AA38" s="75"/>
      <c r="AB38" s="75"/>
      <c r="AC38" s="72">
        <f t="shared" si="52"/>
        <v>14918.7</v>
      </c>
      <c r="AD38" s="72">
        <f t="shared" si="53"/>
        <v>174723.90000000002</v>
      </c>
      <c r="AE38" s="72">
        <f t="shared" si="54"/>
        <v>174723.90000000002</v>
      </c>
      <c r="AF38" s="73">
        <f t="shared" si="55"/>
        <v>0</v>
      </c>
    </row>
    <row r="39" spans="1:32" s="9" customFormat="1" ht="15" thickBot="1" x14ac:dyDescent="0.25">
      <c r="A39" s="63" t="s">
        <v>33</v>
      </c>
      <c r="B39" s="53">
        <f>SUM(B37:B38)</f>
        <v>6</v>
      </c>
      <c r="C39" s="53">
        <f>SUM(C37:C38)</f>
        <v>0</v>
      </c>
      <c r="D39" s="53"/>
      <c r="E39" s="53"/>
      <c r="F39" s="70">
        <f t="shared" ref="F39:M39" si="56">SUM(F37:F38)</f>
        <v>296250</v>
      </c>
      <c r="G39" s="70">
        <f t="shared" si="56"/>
        <v>0</v>
      </c>
      <c r="H39" s="70">
        <f t="shared" si="56"/>
        <v>0</v>
      </c>
      <c r="I39" s="70">
        <f t="shared" si="56"/>
        <v>57384.2</v>
      </c>
      <c r="J39" s="70">
        <f t="shared" si="56"/>
        <v>0</v>
      </c>
      <c r="K39" s="70">
        <f t="shared" si="56"/>
        <v>0</v>
      </c>
      <c r="L39" s="70">
        <f t="shared" si="56"/>
        <v>29625</v>
      </c>
      <c r="M39" s="70">
        <f t="shared" si="56"/>
        <v>383259.2</v>
      </c>
      <c r="N39" s="53"/>
      <c r="O39" s="70"/>
      <c r="P39" s="70">
        <f t="shared" ref="P39:AF39" si="57">SUM(P37:P38)</f>
        <v>296250</v>
      </c>
      <c r="Q39" s="70">
        <f t="shared" si="57"/>
        <v>0</v>
      </c>
      <c r="R39" s="70">
        <f t="shared" si="57"/>
        <v>0</v>
      </c>
      <c r="S39" s="70">
        <f t="shared" si="57"/>
        <v>57384.2</v>
      </c>
      <c r="T39" s="70">
        <f t="shared" si="57"/>
        <v>0</v>
      </c>
      <c r="U39" s="70">
        <f t="shared" si="57"/>
        <v>0</v>
      </c>
      <c r="V39" s="70">
        <f t="shared" si="57"/>
        <v>0</v>
      </c>
      <c r="W39" s="70">
        <f t="shared" si="57"/>
        <v>0</v>
      </c>
      <c r="X39" s="70">
        <f t="shared" si="57"/>
        <v>0</v>
      </c>
      <c r="Y39" s="70">
        <f t="shared" si="57"/>
        <v>0</v>
      </c>
      <c r="Z39" s="70">
        <f t="shared" si="57"/>
        <v>0</v>
      </c>
      <c r="AA39" s="70">
        <f t="shared" si="57"/>
        <v>0</v>
      </c>
      <c r="AB39" s="70">
        <f t="shared" si="57"/>
        <v>0</v>
      </c>
      <c r="AC39" s="70">
        <f t="shared" si="57"/>
        <v>29625</v>
      </c>
      <c r="AD39" s="70">
        <f t="shared" si="57"/>
        <v>383259.2</v>
      </c>
      <c r="AE39" s="70">
        <f t="shared" si="57"/>
        <v>383259.2</v>
      </c>
      <c r="AF39" s="71">
        <f t="shared" si="57"/>
        <v>0</v>
      </c>
    </row>
    <row r="40" spans="1:32" s="9" customFormat="1" ht="14.25" x14ac:dyDescent="0.2">
      <c r="A40" s="76" t="s">
        <v>34</v>
      </c>
      <c r="B40" s="77">
        <f>B18+B31+B34+B36+B39</f>
        <v>17.649999999999999</v>
      </c>
      <c r="C40" s="77">
        <f>SUM(C18+C31+C34+C36+C39)</f>
        <v>0</v>
      </c>
      <c r="D40" s="77"/>
      <c r="E40" s="77"/>
      <c r="F40" s="73">
        <f>SUM(F18+F31+F34+F36+F39)</f>
        <v>1173631.1200000001</v>
      </c>
      <c r="G40" s="73">
        <f t="shared" ref="G40:AF40" si="58">SUM(G18+G31+G34+G36+G39)</f>
        <v>0</v>
      </c>
      <c r="H40" s="73">
        <f t="shared" si="58"/>
        <v>51322</v>
      </c>
      <c r="I40" s="73">
        <f t="shared" si="58"/>
        <v>57384.2</v>
      </c>
      <c r="J40" s="73">
        <f t="shared" si="58"/>
        <v>0</v>
      </c>
      <c r="K40" s="73">
        <f t="shared" si="58"/>
        <v>0</v>
      </c>
      <c r="L40" s="73">
        <f t="shared" si="58"/>
        <v>117363.11200000001</v>
      </c>
      <c r="M40" s="73">
        <f t="shared" si="58"/>
        <v>1399700.432</v>
      </c>
      <c r="N40" s="73"/>
      <c r="O40" s="73"/>
      <c r="P40" s="73">
        <f t="shared" si="58"/>
        <v>1514721.23</v>
      </c>
      <c r="Q40" s="73">
        <f t="shared" si="58"/>
        <v>0</v>
      </c>
      <c r="R40" s="73">
        <f t="shared" si="58"/>
        <v>51322</v>
      </c>
      <c r="S40" s="73">
        <f t="shared" si="58"/>
        <v>57384.2</v>
      </c>
      <c r="T40" s="73">
        <f t="shared" si="58"/>
        <v>0</v>
      </c>
      <c r="U40" s="73">
        <f t="shared" si="58"/>
        <v>0</v>
      </c>
      <c r="V40" s="73">
        <f t="shared" si="58"/>
        <v>0</v>
      </c>
      <c r="W40" s="73">
        <f t="shared" si="58"/>
        <v>0</v>
      </c>
      <c r="X40" s="73">
        <f t="shared" si="58"/>
        <v>0</v>
      </c>
      <c r="Y40" s="73">
        <f t="shared" si="58"/>
        <v>0</v>
      </c>
      <c r="Z40" s="73">
        <f t="shared" si="58"/>
        <v>0</v>
      </c>
      <c r="AA40" s="73">
        <f t="shared" si="58"/>
        <v>0</v>
      </c>
      <c r="AB40" s="73">
        <f t="shared" si="58"/>
        <v>0</v>
      </c>
      <c r="AC40" s="73">
        <f t="shared" si="58"/>
        <v>151472.12300000002</v>
      </c>
      <c r="AD40" s="73">
        <f t="shared" si="58"/>
        <v>1774899.5529999998</v>
      </c>
      <c r="AE40" s="73">
        <f t="shared" si="58"/>
        <v>1399700.432</v>
      </c>
      <c r="AF40" s="73">
        <f t="shared" si="58"/>
        <v>375199.12099999993</v>
      </c>
    </row>
    <row r="41" spans="1:32" x14ac:dyDescent="0.2">
      <c r="F41" s="90"/>
      <c r="AF41" s="90"/>
    </row>
    <row r="42" spans="1:32" x14ac:dyDescent="0.2">
      <c r="A42" s="21" t="s">
        <v>35</v>
      </c>
      <c r="H42" s="21"/>
      <c r="I42" s="21"/>
      <c r="J42" s="21"/>
      <c r="K42" s="21"/>
      <c r="AF42" s="91">
        <f>AF21</f>
        <v>45744.929999999993</v>
      </c>
    </row>
    <row r="43" spans="1:32" x14ac:dyDescent="0.2">
      <c r="A43" s="21"/>
      <c r="H43" s="21"/>
      <c r="I43" s="21"/>
      <c r="J43" s="21"/>
      <c r="K43" s="21"/>
      <c r="AE43" s="91">
        <f>AE17+AE20+AE35</f>
        <v>225910.84999999998</v>
      </c>
      <c r="AF43" s="91"/>
    </row>
    <row r="44" spans="1:32" x14ac:dyDescent="0.2">
      <c r="A44" s="21"/>
      <c r="H44" s="21"/>
      <c r="I44" s="21"/>
      <c r="J44" s="21"/>
      <c r="K44" s="21"/>
      <c r="AF44" s="91"/>
    </row>
  </sheetData>
  <mergeCells count="44">
    <mergeCell ref="A2:A3"/>
    <mergeCell ref="A8:M8"/>
    <mergeCell ref="A9:M9"/>
    <mergeCell ref="A22:A30"/>
    <mergeCell ref="K1:M1"/>
    <mergeCell ref="K2:M3"/>
    <mergeCell ref="K4:M4"/>
    <mergeCell ref="B2:F3"/>
    <mergeCell ref="G6:K6"/>
    <mergeCell ref="AF11:AF14"/>
    <mergeCell ref="H12:H14"/>
    <mergeCell ref="I12:I14"/>
    <mergeCell ref="J12:J14"/>
    <mergeCell ref="K12:K14"/>
    <mergeCell ref="L12:L14"/>
    <mergeCell ref="R12:R14"/>
    <mergeCell ref="S12:S14"/>
    <mergeCell ref="T12:T14"/>
    <mergeCell ref="U12:AA12"/>
    <mergeCell ref="P11:P14"/>
    <mergeCell ref="Q11:Q14"/>
    <mergeCell ref="R11:AA11"/>
    <mergeCell ref="AB11:AC11"/>
    <mergeCell ref="AD11:AD14"/>
    <mergeCell ref="AE11:AE14"/>
    <mergeCell ref="AB12:AB14"/>
    <mergeCell ref="AC12:AC14"/>
    <mergeCell ref="U13:W13"/>
    <mergeCell ref="X13:X14"/>
    <mergeCell ref="Y13:Y14"/>
    <mergeCell ref="Z13:Z14"/>
    <mergeCell ref="AA13:AA14"/>
    <mergeCell ref="O11:O14"/>
    <mergeCell ref="A11:A14"/>
    <mergeCell ref="B11:B14"/>
    <mergeCell ref="C11:C14"/>
    <mergeCell ref="D11:D14"/>
    <mergeCell ref="E11:E14"/>
    <mergeCell ref="F11:F14"/>
    <mergeCell ref="G11:G14"/>
    <mergeCell ref="H11:J11"/>
    <mergeCell ref="K11:L11"/>
    <mergeCell ref="M11:M14"/>
    <mergeCell ref="N11:N14"/>
  </mergeCells>
  <pageMargins left="0" right="0" top="0.94488188976377963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4"/>
  <sheetViews>
    <sheetView tabSelected="1" zoomScale="84" zoomScaleNormal="84" workbookViewId="0">
      <selection activeCell="AH32" sqref="AH32"/>
    </sheetView>
  </sheetViews>
  <sheetFormatPr defaultRowHeight="12.75" x14ac:dyDescent="0.2"/>
  <cols>
    <col min="1" max="1" width="38.7109375" style="19" customWidth="1"/>
    <col min="2" max="2" width="8" style="19" customWidth="1"/>
    <col min="3" max="3" width="11.85546875" style="19" customWidth="1"/>
    <col min="4" max="4" width="11" style="19" customWidth="1"/>
    <col min="5" max="5" width="10.85546875" style="19" hidden="1" customWidth="1"/>
    <col min="6" max="6" width="12.140625" style="19" hidden="1" customWidth="1"/>
    <col min="7" max="7" width="9.5703125" style="19" hidden="1" customWidth="1"/>
    <col min="8" max="8" width="11" style="19" hidden="1" customWidth="1"/>
    <col min="9" max="9" width="13" style="19" hidden="1" customWidth="1"/>
    <col min="10" max="10" width="8.85546875" style="19" hidden="1" customWidth="1"/>
    <col min="11" max="11" width="9.7109375" style="19" hidden="1" customWidth="1"/>
    <col min="12" max="12" width="11.28515625" style="19" hidden="1" customWidth="1"/>
    <col min="13" max="13" width="12.28515625" style="19" hidden="1" customWidth="1"/>
    <col min="14" max="14" width="11.42578125" style="19" hidden="1" customWidth="1"/>
    <col min="15" max="15" width="13.85546875" style="19" customWidth="1"/>
    <col min="16" max="16" width="12.5703125" style="19" customWidth="1"/>
    <col min="17" max="17" width="11.5703125" style="19" customWidth="1"/>
    <col min="18" max="18" width="14" style="19" customWidth="1"/>
    <col min="19" max="19" width="17.140625" style="19" customWidth="1"/>
    <col min="20" max="20" width="11" style="19" customWidth="1"/>
    <col min="21" max="23" width="11" style="19" hidden="1" customWidth="1"/>
    <col min="24" max="24" width="0" style="19" hidden="1" customWidth="1"/>
    <col min="25" max="25" width="9.5703125" style="19" hidden="1" customWidth="1"/>
    <col min="26" max="26" width="0" style="19" hidden="1" customWidth="1"/>
    <col min="27" max="27" width="10.5703125" style="19" hidden="1" customWidth="1"/>
    <col min="28" max="28" width="12.140625" style="19" customWidth="1"/>
    <col min="29" max="29" width="12.42578125" style="19" customWidth="1"/>
    <col min="30" max="30" width="15.7109375" style="19" customWidth="1"/>
    <col min="31" max="251" width="9.140625" style="19"/>
    <col min="252" max="252" width="31.42578125" style="19" customWidth="1"/>
    <col min="253" max="254" width="7.85546875" style="19" customWidth="1"/>
    <col min="255" max="255" width="8.5703125" style="19" customWidth="1"/>
    <col min="256" max="256" width="9.5703125" style="19" customWidth="1"/>
    <col min="257" max="257" width="12" style="19" customWidth="1"/>
    <col min="258" max="258" width="10.140625" style="19" customWidth="1"/>
    <col min="259" max="259" width="10.7109375" style="19" customWidth="1"/>
    <col min="260" max="260" width="20.28515625" style="19" customWidth="1"/>
    <col min="261" max="261" width="12.140625" style="19" customWidth="1"/>
    <col min="262" max="262" width="9.140625" style="19"/>
    <col min="263" max="263" width="9.5703125" style="19" customWidth="1"/>
    <col min="264" max="507" width="9.140625" style="19"/>
    <col min="508" max="508" width="31.42578125" style="19" customWidth="1"/>
    <col min="509" max="510" width="7.85546875" style="19" customWidth="1"/>
    <col min="511" max="511" width="8.5703125" style="19" customWidth="1"/>
    <col min="512" max="512" width="9.5703125" style="19" customWidth="1"/>
    <col min="513" max="513" width="12" style="19" customWidth="1"/>
    <col min="514" max="514" width="10.140625" style="19" customWidth="1"/>
    <col min="515" max="515" width="10.7109375" style="19" customWidth="1"/>
    <col min="516" max="516" width="20.28515625" style="19" customWidth="1"/>
    <col min="517" max="517" width="12.140625" style="19" customWidth="1"/>
    <col min="518" max="518" width="9.140625" style="19"/>
    <col min="519" max="519" width="9.5703125" style="19" customWidth="1"/>
    <col min="520" max="763" width="9.140625" style="19"/>
    <col min="764" max="764" width="31.42578125" style="19" customWidth="1"/>
    <col min="765" max="766" width="7.85546875" style="19" customWidth="1"/>
    <col min="767" max="767" width="8.5703125" style="19" customWidth="1"/>
    <col min="768" max="768" width="9.5703125" style="19" customWidth="1"/>
    <col min="769" max="769" width="12" style="19" customWidth="1"/>
    <col min="770" max="770" width="10.140625" style="19" customWidth="1"/>
    <col min="771" max="771" width="10.7109375" style="19" customWidth="1"/>
    <col min="772" max="772" width="20.28515625" style="19" customWidth="1"/>
    <col min="773" max="773" width="12.140625" style="19" customWidth="1"/>
    <col min="774" max="774" width="9.140625" style="19"/>
    <col min="775" max="775" width="9.5703125" style="19" customWidth="1"/>
    <col min="776" max="1019" width="9.140625" style="19"/>
    <col min="1020" max="1020" width="31.42578125" style="19" customWidth="1"/>
    <col min="1021" max="1022" width="7.85546875" style="19" customWidth="1"/>
    <col min="1023" max="1023" width="8.5703125" style="19" customWidth="1"/>
    <col min="1024" max="1024" width="9.5703125" style="19" customWidth="1"/>
    <col min="1025" max="1025" width="12" style="19" customWidth="1"/>
    <col min="1026" max="1026" width="10.140625" style="19" customWidth="1"/>
    <col min="1027" max="1027" width="10.7109375" style="19" customWidth="1"/>
    <col min="1028" max="1028" width="20.28515625" style="19" customWidth="1"/>
    <col min="1029" max="1029" width="12.140625" style="19" customWidth="1"/>
    <col min="1030" max="1030" width="9.140625" style="19"/>
    <col min="1031" max="1031" width="9.5703125" style="19" customWidth="1"/>
    <col min="1032" max="1275" width="9.140625" style="19"/>
    <col min="1276" max="1276" width="31.42578125" style="19" customWidth="1"/>
    <col min="1277" max="1278" width="7.85546875" style="19" customWidth="1"/>
    <col min="1279" max="1279" width="8.5703125" style="19" customWidth="1"/>
    <col min="1280" max="1280" width="9.5703125" style="19" customWidth="1"/>
    <col min="1281" max="1281" width="12" style="19" customWidth="1"/>
    <col min="1282" max="1282" width="10.140625" style="19" customWidth="1"/>
    <col min="1283" max="1283" width="10.7109375" style="19" customWidth="1"/>
    <col min="1284" max="1284" width="20.28515625" style="19" customWidth="1"/>
    <col min="1285" max="1285" width="12.140625" style="19" customWidth="1"/>
    <col min="1286" max="1286" width="9.140625" style="19"/>
    <col min="1287" max="1287" width="9.5703125" style="19" customWidth="1"/>
    <col min="1288" max="1531" width="9.140625" style="19"/>
    <col min="1532" max="1532" width="31.42578125" style="19" customWidth="1"/>
    <col min="1533" max="1534" width="7.85546875" style="19" customWidth="1"/>
    <col min="1535" max="1535" width="8.5703125" style="19" customWidth="1"/>
    <col min="1536" max="1536" width="9.5703125" style="19" customWidth="1"/>
    <col min="1537" max="1537" width="12" style="19" customWidth="1"/>
    <col min="1538" max="1538" width="10.140625" style="19" customWidth="1"/>
    <col min="1539" max="1539" width="10.7109375" style="19" customWidth="1"/>
    <col min="1540" max="1540" width="20.28515625" style="19" customWidth="1"/>
    <col min="1541" max="1541" width="12.140625" style="19" customWidth="1"/>
    <col min="1542" max="1542" width="9.140625" style="19"/>
    <col min="1543" max="1543" width="9.5703125" style="19" customWidth="1"/>
    <col min="1544" max="1787" width="9.140625" style="19"/>
    <col min="1788" max="1788" width="31.42578125" style="19" customWidth="1"/>
    <col min="1789" max="1790" width="7.85546875" style="19" customWidth="1"/>
    <col min="1791" max="1791" width="8.5703125" style="19" customWidth="1"/>
    <col min="1792" max="1792" width="9.5703125" style="19" customWidth="1"/>
    <col min="1793" max="1793" width="12" style="19" customWidth="1"/>
    <col min="1794" max="1794" width="10.140625" style="19" customWidth="1"/>
    <col min="1795" max="1795" width="10.7109375" style="19" customWidth="1"/>
    <col min="1796" max="1796" width="20.28515625" style="19" customWidth="1"/>
    <col min="1797" max="1797" width="12.140625" style="19" customWidth="1"/>
    <col min="1798" max="1798" width="9.140625" style="19"/>
    <col min="1799" max="1799" width="9.5703125" style="19" customWidth="1"/>
    <col min="1800" max="2043" width="9.140625" style="19"/>
    <col min="2044" max="2044" width="31.42578125" style="19" customWidth="1"/>
    <col min="2045" max="2046" width="7.85546875" style="19" customWidth="1"/>
    <col min="2047" max="2047" width="8.5703125" style="19" customWidth="1"/>
    <col min="2048" max="2048" width="9.5703125" style="19" customWidth="1"/>
    <col min="2049" max="2049" width="12" style="19" customWidth="1"/>
    <col min="2050" max="2050" width="10.140625" style="19" customWidth="1"/>
    <col min="2051" max="2051" width="10.7109375" style="19" customWidth="1"/>
    <col min="2052" max="2052" width="20.28515625" style="19" customWidth="1"/>
    <col min="2053" max="2053" width="12.140625" style="19" customWidth="1"/>
    <col min="2054" max="2054" width="9.140625" style="19"/>
    <col min="2055" max="2055" width="9.5703125" style="19" customWidth="1"/>
    <col min="2056" max="2299" width="9.140625" style="19"/>
    <col min="2300" max="2300" width="31.42578125" style="19" customWidth="1"/>
    <col min="2301" max="2302" width="7.85546875" style="19" customWidth="1"/>
    <col min="2303" max="2303" width="8.5703125" style="19" customWidth="1"/>
    <col min="2304" max="2304" width="9.5703125" style="19" customWidth="1"/>
    <col min="2305" max="2305" width="12" style="19" customWidth="1"/>
    <col min="2306" max="2306" width="10.140625" style="19" customWidth="1"/>
    <col min="2307" max="2307" width="10.7109375" style="19" customWidth="1"/>
    <col min="2308" max="2308" width="20.28515625" style="19" customWidth="1"/>
    <col min="2309" max="2309" width="12.140625" style="19" customWidth="1"/>
    <col min="2310" max="2310" width="9.140625" style="19"/>
    <col min="2311" max="2311" width="9.5703125" style="19" customWidth="1"/>
    <col min="2312" max="2555" width="9.140625" style="19"/>
    <col min="2556" max="2556" width="31.42578125" style="19" customWidth="1"/>
    <col min="2557" max="2558" width="7.85546875" style="19" customWidth="1"/>
    <col min="2559" max="2559" width="8.5703125" style="19" customWidth="1"/>
    <col min="2560" max="2560" width="9.5703125" style="19" customWidth="1"/>
    <col min="2561" max="2561" width="12" style="19" customWidth="1"/>
    <col min="2562" max="2562" width="10.140625" style="19" customWidth="1"/>
    <col min="2563" max="2563" width="10.7109375" style="19" customWidth="1"/>
    <col min="2564" max="2564" width="20.28515625" style="19" customWidth="1"/>
    <col min="2565" max="2565" width="12.140625" style="19" customWidth="1"/>
    <col min="2566" max="2566" width="9.140625" style="19"/>
    <col min="2567" max="2567" width="9.5703125" style="19" customWidth="1"/>
    <col min="2568" max="2811" width="9.140625" style="19"/>
    <col min="2812" max="2812" width="31.42578125" style="19" customWidth="1"/>
    <col min="2813" max="2814" width="7.85546875" style="19" customWidth="1"/>
    <col min="2815" max="2815" width="8.5703125" style="19" customWidth="1"/>
    <col min="2816" max="2816" width="9.5703125" style="19" customWidth="1"/>
    <col min="2817" max="2817" width="12" style="19" customWidth="1"/>
    <col min="2818" max="2818" width="10.140625" style="19" customWidth="1"/>
    <col min="2819" max="2819" width="10.7109375" style="19" customWidth="1"/>
    <col min="2820" max="2820" width="20.28515625" style="19" customWidth="1"/>
    <col min="2821" max="2821" width="12.140625" style="19" customWidth="1"/>
    <col min="2822" max="2822" width="9.140625" style="19"/>
    <col min="2823" max="2823" width="9.5703125" style="19" customWidth="1"/>
    <col min="2824" max="3067" width="9.140625" style="19"/>
    <col min="3068" max="3068" width="31.42578125" style="19" customWidth="1"/>
    <col min="3069" max="3070" width="7.85546875" style="19" customWidth="1"/>
    <col min="3071" max="3071" width="8.5703125" style="19" customWidth="1"/>
    <col min="3072" max="3072" width="9.5703125" style="19" customWidth="1"/>
    <col min="3073" max="3073" width="12" style="19" customWidth="1"/>
    <col min="3074" max="3074" width="10.140625" style="19" customWidth="1"/>
    <col min="3075" max="3075" width="10.7109375" style="19" customWidth="1"/>
    <col min="3076" max="3076" width="20.28515625" style="19" customWidth="1"/>
    <col min="3077" max="3077" width="12.140625" style="19" customWidth="1"/>
    <col min="3078" max="3078" width="9.140625" style="19"/>
    <col min="3079" max="3079" width="9.5703125" style="19" customWidth="1"/>
    <col min="3080" max="3323" width="9.140625" style="19"/>
    <col min="3324" max="3324" width="31.42578125" style="19" customWidth="1"/>
    <col min="3325" max="3326" width="7.85546875" style="19" customWidth="1"/>
    <col min="3327" max="3327" width="8.5703125" style="19" customWidth="1"/>
    <col min="3328" max="3328" width="9.5703125" style="19" customWidth="1"/>
    <col min="3329" max="3329" width="12" style="19" customWidth="1"/>
    <col min="3330" max="3330" width="10.140625" style="19" customWidth="1"/>
    <col min="3331" max="3331" width="10.7109375" style="19" customWidth="1"/>
    <col min="3332" max="3332" width="20.28515625" style="19" customWidth="1"/>
    <col min="3333" max="3333" width="12.140625" style="19" customWidth="1"/>
    <col min="3334" max="3334" width="9.140625" style="19"/>
    <col min="3335" max="3335" width="9.5703125" style="19" customWidth="1"/>
    <col min="3336" max="3579" width="9.140625" style="19"/>
    <col min="3580" max="3580" width="31.42578125" style="19" customWidth="1"/>
    <col min="3581" max="3582" width="7.85546875" style="19" customWidth="1"/>
    <col min="3583" max="3583" width="8.5703125" style="19" customWidth="1"/>
    <col min="3584" max="3584" width="9.5703125" style="19" customWidth="1"/>
    <col min="3585" max="3585" width="12" style="19" customWidth="1"/>
    <col min="3586" max="3586" width="10.140625" style="19" customWidth="1"/>
    <col min="3587" max="3587" width="10.7109375" style="19" customWidth="1"/>
    <col min="3588" max="3588" width="20.28515625" style="19" customWidth="1"/>
    <col min="3589" max="3589" width="12.140625" style="19" customWidth="1"/>
    <col min="3590" max="3590" width="9.140625" style="19"/>
    <col min="3591" max="3591" width="9.5703125" style="19" customWidth="1"/>
    <col min="3592" max="3835" width="9.140625" style="19"/>
    <col min="3836" max="3836" width="31.42578125" style="19" customWidth="1"/>
    <col min="3837" max="3838" width="7.85546875" style="19" customWidth="1"/>
    <col min="3839" max="3839" width="8.5703125" style="19" customWidth="1"/>
    <col min="3840" max="3840" width="9.5703125" style="19" customWidth="1"/>
    <col min="3841" max="3841" width="12" style="19" customWidth="1"/>
    <col min="3842" max="3842" width="10.140625" style="19" customWidth="1"/>
    <col min="3843" max="3843" width="10.7109375" style="19" customWidth="1"/>
    <col min="3844" max="3844" width="20.28515625" style="19" customWidth="1"/>
    <col min="3845" max="3845" width="12.140625" style="19" customWidth="1"/>
    <col min="3846" max="3846" width="9.140625" style="19"/>
    <col min="3847" max="3847" width="9.5703125" style="19" customWidth="1"/>
    <col min="3848" max="4091" width="9.140625" style="19"/>
    <col min="4092" max="4092" width="31.42578125" style="19" customWidth="1"/>
    <col min="4093" max="4094" width="7.85546875" style="19" customWidth="1"/>
    <col min="4095" max="4095" width="8.5703125" style="19" customWidth="1"/>
    <col min="4096" max="4096" width="9.5703125" style="19" customWidth="1"/>
    <col min="4097" max="4097" width="12" style="19" customWidth="1"/>
    <col min="4098" max="4098" width="10.140625" style="19" customWidth="1"/>
    <col min="4099" max="4099" width="10.7109375" style="19" customWidth="1"/>
    <col min="4100" max="4100" width="20.28515625" style="19" customWidth="1"/>
    <col min="4101" max="4101" width="12.140625" style="19" customWidth="1"/>
    <col min="4102" max="4102" width="9.140625" style="19"/>
    <col min="4103" max="4103" width="9.5703125" style="19" customWidth="1"/>
    <col min="4104" max="4347" width="9.140625" style="19"/>
    <col min="4348" max="4348" width="31.42578125" style="19" customWidth="1"/>
    <col min="4349" max="4350" width="7.85546875" style="19" customWidth="1"/>
    <col min="4351" max="4351" width="8.5703125" style="19" customWidth="1"/>
    <col min="4352" max="4352" width="9.5703125" style="19" customWidth="1"/>
    <col min="4353" max="4353" width="12" style="19" customWidth="1"/>
    <col min="4354" max="4354" width="10.140625" style="19" customWidth="1"/>
    <col min="4355" max="4355" width="10.7109375" style="19" customWidth="1"/>
    <col min="4356" max="4356" width="20.28515625" style="19" customWidth="1"/>
    <col min="4357" max="4357" width="12.140625" style="19" customWidth="1"/>
    <col min="4358" max="4358" width="9.140625" style="19"/>
    <col min="4359" max="4359" width="9.5703125" style="19" customWidth="1"/>
    <col min="4360" max="4603" width="9.140625" style="19"/>
    <col min="4604" max="4604" width="31.42578125" style="19" customWidth="1"/>
    <col min="4605" max="4606" width="7.85546875" style="19" customWidth="1"/>
    <col min="4607" max="4607" width="8.5703125" style="19" customWidth="1"/>
    <col min="4608" max="4608" width="9.5703125" style="19" customWidth="1"/>
    <col min="4609" max="4609" width="12" style="19" customWidth="1"/>
    <col min="4610" max="4610" width="10.140625" style="19" customWidth="1"/>
    <col min="4611" max="4611" width="10.7109375" style="19" customWidth="1"/>
    <col min="4612" max="4612" width="20.28515625" style="19" customWidth="1"/>
    <col min="4613" max="4613" width="12.140625" style="19" customWidth="1"/>
    <col min="4614" max="4614" width="9.140625" style="19"/>
    <col min="4615" max="4615" width="9.5703125" style="19" customWidth="1"/>
    <col min="4616" max="4859" width="9.140625" style="19"/>
    <col min="4860" max="4860" width="31.42578125" style="19" customWidth="1"/>
    <col min="4861" max="4862" width="7.85546875" style="19" customWidth="1"/>
    <col min="4863" max="4863" width="8.5703125" style="19" customWidth="1"/>
    <col min="4864" max="4864" width="9.5703125" style="19" customWidth="1"/>
    <col min="4865" max="4865" width="12" style="19" customWidth="1"/>
    <col min="4866" max="4866" width="10.140625" style="19" customWidth="1"/>
    <col min="4867" max="4867" width="10.7109375" style="19" customWidth="1"/>
    <col min="4868" max="4868" width="20.28515625" style="19" customWidth="1"/>
    <col min="4869" max="4869" width="12.140625" style="19" customWidth="1"/>
    <col min="4870" max="4870" width="9.140625" style="19"/>
    <col min="4871" max="4871" width="9.5703125" style="19" customWidth="1"/>
    <col min="4872" max="5115" width="9.140625" style="19"/>
    <col min="5116" max="5116" width="31.42578125" style="19" customWidth="1"/>
    <col min="5117" max="5118" width="7.85546875" style="19" customWidth="1"/>
    <col min="5119" max="5119" width="8.5703125" style="19" customWidth="1"/>
    <col min="5120" max="5120" width="9.5703125" style="19" customWidth="1"/>
    <col min="5121" max="5121" width="12" style="19" customWidth="1"/>
    <col min="5122" max="5122" width="10.140625" style="19" customWidth="1"/>
    <col min="5123" max="5123" width="10.7109375" style="19" customWidth="1"/>
    <col min="5124" max="5124" width="20.28515625" style="19" customWidth="1"/>
    <col min="5125" max="5125" width="12.140625" style="19" customWidth="1"/>
    <col min="5126" max="5126" width="9.140625" style="19"/>
    <col min="5127" max="5127" width="9.5703125" style="19" customWidth="1"/>
    <col min="5128" max="5371" width="9.140625" style="19"/>
    <col min="5372" max="5372" width="31.42578125" style="19" customWidth="1"/>
    <col min="5373" max="5374" width="7.85546875" style="19" customWidth="1"/>
    <col min="5375" max="5375" width="8.5703125" style="19" customWidth="1"/>
    <col min="5376" max="5376" width="9.5703125" style="19" customWidth="1"/>
    <col min="5377" max="5377" width="12" style="19" customWidth="1"/>
    <col min="5378" max="5378" width="10.140625" style="19" customWidth="1"/>
    <col min="5379" max="5379" width="10.7109375" style="19" customWidth="1"/>
    <col min="5380" max="5380" width="20.28515625" style="19" customWidth="1"/>
    <col min="5381" max="5381" width="12.140625" style="19" customWidth="1"/>
    <col min="5382" max="5382" width="9.140625" style="19"/>
    <col min="5383" max="5383" width="9.5703125" style="19" customWidth="1"/>
    <col min="5384" max="5627" width="9.140625" style="19"/>
    <col min="5628" max="5628" width="31.42578125" style="19" customWidth="1"/>
    <col min="5629" max="5630" width="7.85546875" style="19" customWidth="1"/>
    <col min="5631" max="5631" width="8.5703125" style="19" customWidth="1"/>
    <col min="5632" max="5632" width="9.5703125" style="19" customWidth="1"/>
    <col min="5633" max="5633" width="12" style="19" customWidth="1"/>
    <col min="5634" max="5634" width="10.140625" style="19" customWidth="1"/>
    <col min="5635" max="5635" width="10.7109375" style="19" customWidth="1"/>
    <col min="5636" max="5636" width="20.28515625" style="19" customWidth="1"/>
    <col min="5637" max="5637" width="12.140625" style="19" customWidth="1"/>
    <col min="5638" max="5638" width="9.140625" style="19"/>
    <col min="5639" max="5639" width="9.5703125" style="19" customWidth="1"/>
    <col min="5640" max="5883" width="9.140625" style="19"/>
    <col min="5884" max="5884" width="31.42578125" style="19" customWidth="1"/>
    <col min="5885" max="5886" width="7.85546875" style="19" customWidth="1"/>
    <col min="5887" max="5887" width="8.5703125" style="19" customWidth="1"/>
    <col min="5888" max="5888" width="9.5703125" style="19" customWidth="1"/>
    <col min="5889" max="5889" width="12" style="19" customWidth="1"/>
    <col min="5890" max="5890" width="10.140625" style="19" customWidth="1"/>
    <col min="5891" max="5891" width="10.7109375" style="19" customWidth="1"/>
    <col min="5892" max="5892" width="20.28515625" style="19" customWidth="1"/>
    <col min="5893" max="5893" width="12.140625" style="19" customWidth="1"/>
    <col min="5894" max="5894" width="9.140625" style="19"/>
    <col min="5895" max="5895" width="9.5703125" style="19" customWidth="1"/>
    <col min="5896" max="6139" width="9.140625" style="19"/>
    <col min="6140" max="6140" width="31.42578125" style="19" customWidth="1"/>
    <col min="6141" max="6142" width="7.85546875" style="19" customWidth="1"/>
    <col min="6143" max="6143" width="8.5703125" style="19" customWidth="1"/>
    <col min="6144" max="6144" width="9.5703125" style="19" customWidth="1"/>
    <col min="6145" max="6145" width="12" style="19" customWidth="1"/>
    <col min="6146" max="6146" width="10.140625" style="19" customWidth="1"/>
    <col min="6147" max="6147" width="10.7109375" style="19" customWidth="1"/>
    <col min="6148" max="6148" width="20.28515625" style="19" customWidth="1"/>
    <col min="6149" max="6149" width="12.140625" style="19" customWidth="1"/>
    <col min="6150" max="6150" width="9.140625" style="19"/>
    <col min="6151" max="6151" width="9.5703125" style="19" customWidth="1"/>
    <col min="6152" max="6395" width="9.140625" style="19"/>
    <col min="6396" max="6396" width="31.42578125" style="19" customWidth="1"/>
    <col min="6397" max="6398" width="7.85546875" style="19" customWidth="1"/>
    <col min="6399" max="6399" width="8.5703125" style="19" customWidth="1"/>
    <col min="6400" max="6400" width="9.5703125" style="19" customWidth="1"/>
    <col min="6401" max="6401" width="12" style="19" customWidth="1"/>
    <col min="6402" max="6402" width="10.140625" style="19" customWidth="1"/>
    <col min="6403" max="6403" width="10.7109375" style="19" customWidth="1"/>
    <col min="6404" max="6404" width="20.28515625" style="19" customWidth="1"/>
    <col min="6405" max="6405" width="12.140625" style="19" customWidth="1"/>
    <col min="6406" max="6406" width="9.140625" style="19"/>
    <col min="6407" max="6407" width="9.5703125" style="19" customWidth="1"/>
    <col min="6408" max="6651" width="9.140625" style="19"/>
    <col min="6652" max="6652" width="31.42578125" style="19" customWidth="1"/>
    <col min="6653" max="6654" width="7.85546875" style="19" customWidth="1"/>
    <col min="6655" max="6655" width="8.5703125" style="19" customWidth="1"/>
    <col min="6656" max="6656" width="9.5703125" style="19" customWidth="1"/>
    <col min="6657" max="6657" width="12" style="19" customWidth="1"/>
    <col min="6658" max="6658" width="10.140625" style="19" customWidth="1"/>
    <col min="6659" max="6659" width="10.7109375" style="19" customWidth="1"/>
    <col min="6660" max="6660" width="20.28515625" style="19" customWidth="1"/>
    <col min="6661" max="6661" width="12.140625" style="19" customWidth="1"/>
    <col min="6662" max="6662" width="9.140625" style="19"/>
    <col min="6663" max="6663" width="9.5703125" style="19" customWidth="1"/>
    <col min="6664" max="6907" width="9.140625" style="19"/>
    <col min="6908" max="6908" width="31.42578125" style="19" customWidth="1"/>
    <col min="6909" max="6910" width="7.85546875" style="19" customWidth="1"/>
    <col min="6911" max="6911" width="8.5703125" style="19" customWidth="1"/>
    <col min="6912" max="6912" width="9.5703125" style="19" customWidth="1"/>
    <col min="6913" max="6913" width="12" style="19" customWidth="1"/>
    <col min="6914" max="6914" width="10.140625" style="19" customWidth="1"/>
    <col min="6915" max="6915" width="10.7109375" style="19" customWidth="1"/>
    <col min="6916" max="6916" width="20.28515625" style="19" customWidth="1"/>
    <col min="6917" max="6917" width="12.140625" style="19" customWidth="1"/>
    <col min="6918" max="6918" width="9.140625" style="19"/>
    <col min="6919" max="6919" width="9.5703125" style="19" customWidth="1"/>
    <col min="6920" max="7163" width="9.140625" style="19"/>
    <col min="7164" max="7164" width="31.42578125" style="19" customWidth="1"/>
    <col min="7165" max="7166" width="7.85546875" style="19" customWidth="1"/>
    <col min="7167" max="7167" width="8.5703125" style="19" customWidth="1"/>
    <col min="7168" max="7168" width="9.5703125" style="19" customWidth="1"/>
    <col min="7169" max="7169" width="12" style="19" customWidth="1"/>
    <col min="7170" max="7170" width="10.140625" style="19" customWidth="1"/>
    <col min="7171" max="7171" width="10.7109375" style="19" customWidth="1"/>
    <col min="7172" max="7172" width="20.28515625" style="19" customWidth="1"/>
    <col min="7173" max="7173" width="12.140625" style="19" customWidth="1"/>
    <col min="7174" max="7174" width="9.140625" style="19"/>
    <col min="7175" max="7175" width="9.5703125" style="19" customWidth="1"/>
    <col min="7176" max="7419" width="9.140625" style="19"/>
    <col min="7420" max="7420" width="31.42578125" style="19" customWidth="1"/>
    <col min="7421" max="7422" width="7.85546875" style="19" customWidth="1"/>
    <col min="7423" max="7423" width="8.5703125" style="19" customWidth="1"/>
    <col min="7424" max="7424" width="9.5703125" style="19" customWidth="1"/>
    <col min="7425" max="7425" width="12" style="19" customWidth="1"/>
    <col min="7426" max="7426" width="10.140625" style="19" customWidth="1"/>
    <col min="7427" max="7427" width="10.7109375" style="19" customWidth="1"/>
    <col min="7428" max="7428" width="20.28515625" style="19" customWidth="1"/>
    <col min="7429" max="7429" width="12.140625" style="19" customWidth="1"/>
    <col min="7430" max="7430" width="9.140625" style="19"/>
    <col min="7431" max="7431" width="9.5703125" style="19" customWidth="1"/>
    <col min="7432" max="7675" width="9.140625" style="19"/>
    <col min="7676" max="7676" width="31.42578125" style="19" customWidth="1"/>
    <col min="7677" max="7678" width="7.85546875" style="19" customWidth="1"/>
    <col min="7679" max="7679" width="8.5703125" style="19" customWidth="1"/>
    <col min="7680" max="7680" width="9.5703125" style="19" customWidth="1"/>
    <col min="7681" max="7681" width="12" style="19" customWidth="1"/>
    <col min="7682" max="7682" width="10.140625" style="19" customWidth="1"/>
    <col min="7683" max="7683" width="10.7109375" style="19" customWidth="1"/>
    <col min="7684" max="7684" width="20.28515625" style="19" customWidth="1"/>
    <col min="7685" max="7685" width="12.140625" style="19" customWidth="1"/>
    <col min="7686" max="7686" width="9.140625" style="19"/>
    <col min="7687" max="7687" width="9.5703125" style="19" customWidth="1"/>
    <col min="7688" max="7931" width="9.140625" style="19"/>
    <col min="7932" max="7932" width="31.42578125" style="19" customWidth="1"/>
    <col min="7933" max="7934" width="7.85546875" style="19" customWidth="1"/>
    <col min="7935" max="7935" width="8.5703125" style="19" customWidth="1"/>
    <col min="7936" max="7936" width="9.5703125" style="19" customWidth="1"/>
    <col min="7937" max="7937" width="12" style="19" customWidth="1"/>
    <col min="7938" max="7938" width="10.140625" style="19" customWidth="1"/>
    <col min="7939" max="7939" width="10.7109375" style="19" customWidth="1"/>
    <col min="7940" max="7940" width="20.28515625" style="19" customWidth="1"/>
    <col min="7941" max="7941" width="12.140625" style="19" customWidth="1"/>
    <col min="7942" max="7942" width="9.140625" style="19"/>
    <col min="7943" max="7943" width="9.5703125" style="19" customWidth="1"/>
    <col min="7944" max="8187" width="9.140625" style="19"/>
    <col min="8188" max="8188" width="31.42578125" style="19" customWidth="1"/>
    <col min="8189" max="8190" width="7.85546875" style="19" customWidth="1"/>
    <col min="8191" max="8191" width="8.5703125" style="19" customWidth="1"/>
    <col min="8192" max="8192" width="9.5703125" style="19" customWidth="1"/>
    <col min="8193" max="8193" width="12" style="19" customWidth="1"/>
    <col min="8194" max="8194" width="10.140625" style="19" customWidth="1"/>
    <col min="8195" max="8195" width="10.7109375" style="19" customWidth="1"/>
    <col min="8196" max="8196" width="20.28515625" style="19" customWidth="1"/>
    <col min="8197" max="8197" width="12.140625" style="19" customWidth="1"/>
    <col min="8198" max="8198" width="9.140625" style="19"/>
    <col min="8199" max="8199" width="9.5703125" style="19" customWidth="1"/>
    <col min="8200" max="8443" width="9.140625" style="19"/>
    <col min="8444" max="8444" width="31.42578125" style="19" customWidth="1"/>
    <col min="8445" max="8446" width="7.85546875" style="19" customWidth="1"/>
    <col min="8447" max="8447" width="8.5703125" style="19" customWidth="1"/>
    <col min="8448" max="8448" width="9.5703125" style="19" customWidth="1"/>
    <col min="8449" max="8449" width="12" style="19" customWidth="1"/>
    <col min="8450" max="8450" width="10.140625" style="19" customWidth="1"/>
    <col min="8451" max="8451" width="10.7109375" style="19" customWidth="1"/>
    <col min="8452" max="8452" width="20.28515625" style="19" customWidth="1"/>
    <col min="8453" max="8453" width="12.140625" style="19" customWidth="1"/>
    <col min="8454" max="8454" width="9.140625" style="19"/>
    <col min="8455" max="8455" width="9.5703125" style="19" customWidth="1"/>
    <col min="8456" max="8699" width="9.140625" style="19"/>
    <col min="8700" max="8700" width="31.42578125" style="19" customWidth="1"/>
    <col min="8701" max="8702" width="7.85546875" style="19" customWidth="1"/>
    <col min="8703" max="8703" width="8.5703125" style="19" customWidth="1"/>
    <col min="8704" max="8704" width="9.5703125" style="19" customWidth="1"/>
    <col min="8705" max="8705" width="12" style="19" customWidth="1"/>
    <col min="8706" max="8706" width="10.140625" style="19" customWidth="1"/>
    <col min="8707" max="8707" width="10.7109375" style="19" customWidth="1"/>
    <col min="8708" max="8708" width="20.28515625" style="19" customWidth="1"/>
    <col min="8709" max="8709" width="12.140625" style="19" customWidth="1"/>
    <col min="8710" max="8710" width="9.140625" style="19"/>
    <col min="8711" max="8711" width="9.5703125" style="19" customWidth="1"/>
    <col min="8712" max="8955" width="9.140625" style="19"/>
    <col min="8956" max="8956" width="31.42578125" style="19" customWidth="1"/>
    <col min="8957" max="8958" width="7.85546875" style="19" customWidth="1"/>
    <col min="8959" max="8959" width="8.5703125" style="19" customWidth="1"/>
    <col min="8960" max="8960" width="9.5703125" style="19" customWidth="1"/>
    <col min="8961" max="8961" width="12" style="19" customWidth="1"/>
    <col min="8962" max="8962" width="10.140625" style="19" customWidth="1"/>
    <col min="8963" max="8963" width="10.7109375" style="19" customWidth="1"/>
    <col min="8964" max="8964" width="20.28515625" style="19" customWidth="1"/>
    <col min="8965" max="8965" width="12.140625" style="19" customWidth="1"/>
    <col min="8966" max="8966" width="9.140625" style="19"/>
    <col min="8967" max="8967" width="9.5703125" style="19" customWidth="1"/>
    <col min="8968" max="9211" width="9.140625" style="19"/>
    <col min="9212" max="9212" width="31.42578125" style="19" customWidth="1"/>
    <col min="9213" max="9214" width="7.85546875" style="19" customWidth="1"/>
    <col min="9215" max="9215" width="8.5703125" style="19" customWidth="1"/>
    <col min="9216" max="9216" width="9.5703125" style="19" customWidth="1"/>
    <col min="9217" max="9217" width="12" style="19" customWidth="1"/>
    <col min="9218" max="9218" width="10.140625" style="19" customWidth="1"/>
    <col min="9219" max="9219" width="10.7109375" style="19" customWidth="1"/>
    <col min="9220" max="9220" width="20.28515625" style="19" customWidth="1"/>
    <col min="9221" max="9221" width="12.140625" style="19" customWidth="1"/>
    <col min="9222" max="9222" width="9.140625" style="19"/>
    <col min="9223" max="9223" width="9.5703125" style="19" customWidth="1"/>
    <col min="9224" max="9467" width="9.140625" style="19"/>
    <col min="9468" max="9468" width="31.42578125" style="19" customWidth="1"/>
    <col min="9469" max="9470" width="7.85546875" style="19" customWidth="1"/>
    <col min="9471" max="9471" width="8.5703125" style="19" customWidth="1"/>
    <col min="9472" max="9472" width="9.5703125" style="19" customWidth="1"/>
    <col min="9473" max="9473" width="12" style="19" customWidth="1"/>
    <col min="9474" max="9474" width="10.140625" style="19" customWidth="1"/>
    <col min="9475" max="9475" width="10.7109375" style="19" customWidth="1"/>
    <col min="9476" max="9476" width="20.28515625" style="19" customWidth="1"/>
    <col min="9477" max="9477" width="12.140625" style="19" customWidth="1"/>
    <col min="9478" max="9478" width="9.140625" style="19"/>
    <col min="9479" max="9479" width="9.5703125" style="19" customWidth="1"/>
    <col min="9480" max="9723" width="9.140625" style="19"/>
    <col min="9724" max="9724" width="31.42578125" style="19" customWidth="1"/>
    <col min="9725" max="9726" width="7.85546875" style="19" customWidth="1"/>
    <col min="9727" max="9727" width="8.5703125" style="19" customWidth="1"/>
    <col min="9728" max="9728" width="9.5703125" style="19" customWidth="1"/>
    <col min="9729" max="9729" width="12" style="19" customWidth="1"/>
    <col min="9730" max="9730" width="10.140625" style="19" customWidth="1"/>
    <col min="9731" max="9731" width="10.7109375" style="19" customWidth="1"/>
    <col min="9732" max="9732" width="20.28515625" style="19" customWidth="1"/>
    <col min="9733" max="9733" width="12.140625" style="19" customWidth="1"/>
    <col min="9734" max="9734" width="9.140625" style="19"/>
    <col min="9735" max="9735" width="9.5703125" style="19" customWidth="1"/>
    <col min="9736" max="9979" width="9.140625" style="19"/>
    <col min="9980" max="9980" width="31.42578125" style="19" customWidth="1"/>
    <col min="9981" max="9982" width="7.85546875" style="19" customWidth="1"/>
    <col min="9983" max="9983" width="8.5703125" style="19" customWidth="1"/>
    <col min="9984" max="9984" width="9.5703125" style="19" customWidth="1"/>
    <col min="9985" max="9985" width="12" style="19" customWidth="1"/>
    <col min="9986" max="9986" width="10.140625" style="19" customWidth="1"/>
    <col min="9987" max="9987" width="10.7109375" style="19" customWidth="1"/>
    <col min="9988" max="9988" width="20.28515625" style="19" customWidth="1"/>
    <col min="9989" max="9989" width="12.140625" style="19" customWidth="1"/>
    <col min="9990" max="9990" width="9.140625" style="19"/>
    <col min="9991" max="9991" width="9.5703125" style="19" customWidth="1"/>
    <col min="9992" max="10235" width="9.140625" style="19"/>
    <col min="10236" max="10236" width="31.42578125" style="19" customWidth="1"/>
    <col min="10237" max="10238" width="7.85546875" style="19" customWidth="1"/>
    <col min="10239" max="10239" width="8.5703125" style="19" customWidth="1"/>
    <col min="10240" max="10240" width="9.5703125" style="19" customWidth="1"/>
    <col min="10241" max="10241" width="12" style="19" customWidth="1"/>
    <col min="10242" max="10242" width="10.140625" style="19" customWidth="1"/>
    <col min="10243" max="10243" width="10.7109375" style="19" customWidth="1"/>
    <col min="10244" max="10244" width="20.28515625" style="19" customWidth="1"/>
    <col min="10245" max="10245" width="12.140625" style="19" customWidth="1"/>
    <col min="10246" max="10246" width="9.140625" style="19"/>
    <col min="10247" max="10247" width="9.5703125" style="19" customWidth="1"/>
    <col min="10248" max="10491" width="9.140625" style="19"/>
    <col min="10492" max="10492" width="31.42578125" style="19" customWidth="1"/>
    <col min="10493" max="10494" width="7.85546875" style="19" customWidth="1"/>
    <col min="10495" max="10495" width="8.5703125" style="19" customWidth="1"/>
    <col min="10496" max="10496" width="9.5703125" style="19" customWidth="1"/>
    <col min="10497" max="10497" width="12" style="19" customWidth="1"/>
    <col min="10498" max="10498" width="10.140625" style="19" customWidth="1"/>
    <col min="10499" max="10499" width="10.7109375" style="19" customWidth="1"/>
    <col min="10500" max="10500" width="20.28515625" style="19" customWidth="1"/>
    <col min="10501" max="10501" width="12.140625" style="19" customWidth="1"/>
    <col min="10502" max="10502" width="9.140625" style="19"/>
    <col min="10503" max="10503" width="9.5703125" style="19" customWidth="1"/>
    <col min="10504" max="10747" width="9.140625" style="19"/>
    <col min="10748" max="10748" width="31.42578125" style="19" customWidth="1"/>
    <col min="10749" max="10750" width="7.85546875" style="19" customWidth="1"/>
    <col min="10751" max="10751" width="8.5703125" style="19" customWidth="1"/>
    <col min="10752" max="10752" width="9.5703125" style="19" customWidth="1"/>
    <col min="10753" max="10753" width="12" style="19" customWidth="1"/>
    <col min="10754" max="10754" width="10.140625" style="19" customWidth="1"/>
    <col min="10755" max="10755" width="10.7109375" style="19" customWidth="1"/>
    <col min="10756" max="10756" width="20.28515625" style="19" customWidth="1"/>
    <col min="10757" max="10757" width="12.140625" style="19" customWidth="1"/>
    <col min="10758" max="10758" width="9.140625" style="19"/>
    <col min="10759" max="10759" width="9.5703125" style="19" customWidth="1"/>
    <col min="10760" max="11003" width="9.140625" style="19"/>
    <col min="11004" max="11004" width="31.42578125" style="19" customWidth="1"/>
    <col min="11005" max="11006" width="7.85546875" style="19" customWidth="1"/>
    <col min="11007" max="11007" width="8.5703125" style="19" customWidth="1"/>
    <col min="11008" max="11008" width="9.5703125" style="19" customWidth="1"/>
    <col min="11009" max="11009" width="12" style="19" customWidth="1"/>
    <col min="11010" max="11010" width="10.140625" style="19" customWidth="1"/>
    <col min="11011" max="11011" width="10.7109375" style="19" customWidth="1"/>
    <col min="11012" max="11012" width="20.28515625" style="19" customWidth="1"/>
    <col min="11013" max="11013" width="12.140625" style="19" customWidth="1"/>
    <col min="11014" max="11014" width="9.140625" style="19"/>
    <col min="11015" max="11015" width="9.5703125" style="19" customWidth="1"/>
    <col min="11016" max="11259" width="9.140625" style="19"/>
    <col min="11260" max="11260" width="31.42578125" style="19" customWidth="1"/>
    <col min="11261" max="11262" width="7.85546875" style="19" customWidth="1"/>
    <col min="11263" max="11263" width="8.5703125" style="19" customWidth="1"/>
    <col min="11264" max="11264" width="9.5703125" style="19" customWidth="1"/>
    <col min="11265" max="11265" width="12" style="19" customWidth="1"/>
    <col min="11266" max="11266" width="10.140625" style="19" customWidth="1"/>
    <col min="11267" max="11267" width="10.7109375" style="19" customWidth="1"/>
    <col min="11268" max="11268" width="20.28515625" style="19" customWidth="1"/>
    <col min="11269" max="11269" width="12.140625" style="19" customWidth="1"/>
    <col min="11270" max="11270" width="9.140625" style="19"/>
    <col min="11271" max="11271" width="9.5703125" style="19" customWidth="1"/>
    <col min="11272" max="11515" width="9.140625" style="19"/>
    <col min="11516" max="11516" width="31.42578125" style="19" customWidth="1"/>
    <col min="11517" max="11518" width="7.85546875" style="19" customWidth="1"/>
    <col min="11519" max="11519" width="8.5703125" style="19" customWidth="1"/>
    <col min="11520" max="11520" width="9.5703125" style="19" customWidth="1"/>
    <col min="11521" max="11521" width="12" style="19" customWidth="1"/>
    <col min="11522" max="11522" width="10.140625" style="19" customWidth="1"/>
    <col min="11523" max="11523" width="10.7109375" style="19" customWidth="1"/>
    <col min="11524" max="11524" width="20.28515625" style="19" customWidth="1"/>
    <col min="11525" max="11525" width="12.140625" style="19" customWidth="1"/>
    <col min="11526" max="11526" width="9.140625" style="19"/>
    <col min="11527" max="11527" width="9.5703125" style="19" customWidth="1"/>
    <col min="11528" max="11771" width="9.140625" style="19"/>
    <col min="11772" max="11772" width="31.42578125" style="19" customWidth="1"/>
    <col min="11773" max="11774" width="7.85546875" style="19" customWidth="1"/>
    <col min="11775" max="11775" width="8.5703125" style="19" customWidth="1"/>
    <col min="11776" max="11776" width="9.5703125" style="19" customWidth="1"/>
    <col min="11777" max="11777" width="12" style="19" customWidth="1"/>
    <col min="11778" max="11778" width="10.140625" style="19" customWidth="1"/>
    <col min="11779" max="11779" width="10.7109375" style="19" customWidth="1"/>
    <col min="11780" max="11780" width="20.28515625" style="19" customWidth="1"/>
    <col min="11781" max="11781" width="12.140625" style="19" customWidth="1"/>
    <col min="11782" max="11782" width="9.140625" style="19"/>
    <col min="11783" max="11783" width="9.5703125" style="19" customWidth="1"/>
    <col min="11784" max="12027" width="9.140625" style="19"/>
    <col min="12028" max="12028" width="31.42578125" style="19" customWidth="1"/>
    <col min="12029" max="12030" width="7.85546875" style="19" customWidth="1"/>
    <col min="12031" max="12031" width="8.5703125" style="19" customWidth="1"/>
    <col min="12032" max="12032" width="9.5703125" style="19" customWidth="1"/>
    <col min="12033" max="12033" width="12" style="19" customWidth="1"/>
    <col min="12034" max="12034" width="10.140625" style="19" customWidth="1"/>
    <col min="12035" max="12035" width="10.7109375" style="19" customWidth="1"/>
    <col min="12036" max="12036" width="20.28515625" style="19" customWidth="1"/>
    <col min="12037" max="12037" width="12.140625" style="19" customWidth="1"/>
    <col min="12038" max="12038" width="9.140625" style="19"/>
    <col min="12039" max="12039" width="9.5703125" style="19" customWidth="1"/>
    <col min="12040" max="12283" width="9.140625" style="19"/>
    <col min="12284" max="12284" width="31.42578125" style="19" customWidth="1"/>
    <col min="12285" max="12286" width="7.85546875" style="19" customWidth="1"/>
    <col min="12287" max="12287" width="8.5703125" style="19" customWidth="1"/>
    <col min="12288" max="12288" width="9.5703125" style="19" customWidth="1"/>
    <col min="12289" max="12289" width="12" style="19" customWidth="1"/>
    <col min="12290" max="12290" width="10.140625" style="19" customWidth="1"/>
    <col min="12291" max="12291" width="10.7109375" style="19" customWidth="1"/>
    <col min="12292" max="12292" width="20.28515625" style="19" customWidth="1"/>
    <col min="12293" max="12293" width="12.140625" style="19" customWidth="1"/>
    <col min="12294" max="12294" width="9.140625" style="19"/>
    <col min="12295" max="12295" width="9.5703125" style="19" customWidth="1"/>
    <col min="12296" max="12539" width="9.140625" style="19"/>
    <col min="12540" max="12540" width="31.42578125" style="19" customWidth="1"/>
    <col min="12541" max="12542" width="7.85546875" style="19" customWidth="1"/>
    <col min="12543" max="12543" width="8.5703125" style="19" customWidth="1"/>
    <col min="12544" max="12544" width="9.5703125" style="19" customWidth="1"/>
    <col min="12545" max="12545" width="12" style="19" customWidth="1"/>
    <col min="12546" max="12546" width="10.140625" style="19" customWidth="1"/>
    <col min="12547" max="12547" width="10.7109375" style="19" customWidth="1"/>
    <col min="12548" max="12548" width="20.28515625" style="19" customWidth="1"/>
    <col min="12549" max="12549" width="12.140625" style="19" customWidth="1"/>
    <col min="12550" max="12550" width="9.140625" style="19"/>
    <col min="12551" max="12551" width="9.5703125" style="19" customWidth="1"/>
    <col min="12552" max="12795" width="9.140625" style="19"/>
    <col min="12796" max="12796" width="31.42578125" style="19" customWidth="1"/>
    <col min="12797" max="12798" width="7.85546875" style="19" customWidth="1"/>
    <col min="12799" max="12799" width="8.5703125" style="19" customWidth="1"/>
    <col min="12800" max="12800" width="9.5703125" style="19" customWidth="1"/>
    <col min="12801" max="12801" width="12" style="19" customWidth="1"/>
    <col min="12802" max="12802" width="10.140625" style="19" customWidth="1"/>
    <col min="12803" max="12803" width="10.7109375" style="19" customWidth="1"/>
    <col min="12804" max="12804" width="20.28515625" style="19" customWidth="1"/>
    <col min="12805" max="12805" width="12.140625" style="19" customWidth="1"/>
    <col min="12806" max="12806" width="9.140625" style="19"/>
    <col min="12807" max="12807" width="9.5703125" style="19" customWidth="1"/>
    <col min="12808" max="13051" width="9.140625" style="19"/>
    <col min="13052" max="13052" width="31.42578125" style="19" customWidth="1"/>
    <col min="13053" max="13054" width="7.85546875" style="19" customWidth="1"/>
    <col min="13055" max="13055" width="8.5703125" style="19" customWidth="1"/>
    <col min="13056" max="13056" width="9.5703125" style="19" customWidth="1"/>
    <col min="13057" max="13057" width="12" style="19" customWidth="1"/>
    <col min="13058" max="13058" width="10.140625" style="19" customWidth="1"/>
    <col min="13059" max="13059" width="10.7109375" style="19" customWidth="1"/>
    <col min="13060" max="13060" width="20.28515625" style="19" customWidth="1"/>
    <col min="13061" max="13061" width="12.140625" style="19" customWidth="1"/>
    <col min="13062" max="13062" width="9.140625" style="19"/>
    <col min="13063" max="13063" width="9.5703125" style="19" customWidth="1"/>
    <col min="13064" max="13307" width="9.140625" style="19"/>
    <col min="13308" max="13308" width="31.42578125" style="19" customWidth="1"/>
    <col min="13309" max="13310" width="7.85546875" style="19" customWidth="1"/>
    <col min="13311" max="13311" width="8.5703125" style="19" customWidth="1"/>
    <col min="13312" max="13312" width="9.5703125" style="19" customWidth="1"/>
    <col min="13313" max="13313" width="12" style="19" customWidth="1"/>
    <col min="13314" max="13314" width="10.140625" style="19" customWidth="1"/>
    <col min="13315" max="13315" width="10.7109375" style="19" customWidth="1"/>
    <col min="13316" max="13316" width="20.28515625" style="19" customWidth="1"/>
    <col min="13317" max="13317" width="12.140625" style="19" customWidth="1"/>
    <col min="13318" max="13318" width="9.140625" style="19"/>
    <col min="13319" max="13319" width="9.5703125" style="19" customWidth="1"/>
    <col min="13320" max="13563" width="9.140625" style="19"/>
    <col min="13564" max="13564" width="31.42578125" style="19" customWidth="1"/>
    <col min="13565" max="13566" width="7.85546875" style="19" customWidth="1"/>
    <col min="13567" max="13567" width="8.5703125" style="19" customWidth="1"/>
    <col min="13568" max="13568" width="9.5703125" style="19" customWidth="1"/>
    <col min="13569" max="13569" width="12" style="19" customWidth="1"/>
    <col min="13570" max="13570" width="10.140625" style="19" customWidth="1"/>
    <col min="13571" max="13571" width="10.7109375" style="19" customWidth="1"/>
    <col min="13572" max="13572" width="20.28515625" style="19" customWidth="1"/>
    <col min="13573" max="13573" width="12.140625" style="19" customWidth="1"/>
    <col min="13574" max="13574" width="9.140625" style="19"/>
    <col min="13575" max="13575" width="9.5703125" style="19" customWidth="1"/>
    <col min="13576" max="13819" width="9.140625" style="19"/>
    <col min="13820" max="13820" width="31.42578125" style="19" customWidth="1"/>
    <col min="13821" max="13822" width="7.85546875" style="19" customWidth="1"/>
    <col min="13823" max="13823" width="8.5703125" style="19" customWidth="1"/>
    <col min="13824" max="13824" width="9.5703125" style="19" customWidth="1"/>
    <col min="13825" max="13825" width="12" style="19" customWidth="1"/>
    <col min="13826" max="13826" width="10.140625" style="19" customWidth="1"/>
    <col min="13827" max="13827" width="10.7109375" style="19" customWidth="1"/>
    <col min="13828" max="13828" width="20.28515625" style="19" customWidth="1"/>
    <col min="13829" max="13829" width="12.140625" style="19" customWidth="1"/>
    <col min="13830" max="13830" width="9.140625" style="19"/>
    <col min="13831" max="13831" width="9.5703125" style="19" customWidth="1"/>
    <col min="13832" max="14075" width="9.140625" style="19"/>
    <col min="14076" max="14076" width="31.42578125" style="19" customWidth="1"/>
    <col min="14077" max="14078" width="7.85546875" style="19" customWidth="1"/>
    <col min="14079" max="14079" width="8.5703125" style="19" customWidth="1"/>
    <col min="14080" max="14080" width="9.5703125" style="19" customWidth="1"/>
    <col min="14081" max="14081" width="12" style="19" customWidth="1"/>
    <col min="14082" max="14082" width="10.140625" style="19" customWidth="1"/>
    <col min="14083" max="14083" width="10.7109375" style="19" customWidth="1"/>
    <col min="14084" max="14084" width="20.28515625" style="19" customWidth="1"/>
    <col min="14085" max="14085" width="12.140625" style="19" customWidth="1"/>
    <col min="14086" max="14086" width="9.140625" style="19"/>
    <col min="14087" max="14087" width="9.5703125" style="19" customWidth="1"/>
    <col min="14088" max="14331" width="9.140625" style="19"/>
    <col min="14332" max="14332" width="31.42578125" style="19" customWidth="1"/>
    <col min="14333" max="14334" width="7.85546875" style="19" customWidth="1"/>
    <col min="14335" max="14335" width="8.5703125" style="19" customWidth="1"/>
    <col min="14336" max="14336" width="9.5703125" style="19" customWidth="1"/>
    <col min="14337" max="14337" width="12" style="19" customWidth="1"/>
    <col min="14338" max="14338" width="10.140625" style="19" customWidth="1"/>
    <col min="14339" max="14339" width="10.7109375" style="19" customWidth="1"/>
    <col min="14340" max="14340" width="20.28515625" style="19" customWidth="1"/>
    <col min="14341" max="14341" width="12.140625" style="19" customWidth="1"/>
    <col min="14342" max="14342" width="9.140625" style="19"/>
    <col min="14343" max="14343" width="9.5703125" style="19" customWidth="1"/>
    <col min="14344" max="14587" width="9.140625" style="19"/>
    <col min="14588" max="14588" width="31.42578125" style="19" customWidth="1"/>
    <col min="14589" max="14590" width="7.85546875" style="19" customWidth="1"/>
    <col min="14591" max="14591" width="8.5703125" style="19" customWidth="1"/>
    <col min="14592" max="14592" width="9.5703125" style="19" customWidth="1"/>
    <col min="14593" max="14593" width="12" style="19" customWidth="1"/>
    <col min="14594" max="14594" width="10.140625" style="19" customWidth="1"/>
    <col min="14595" max="14595" width="10.7109375" style="19" customWidth="1"/>
    <col min="14596" max="14596" width="20.28515625" style="19" customWidth="1"/>
    <col min="14597" max="14597" width="12.140625" style="19" customWidth="1"/>
    <col min="14598" max="14598" width="9.140625" style="19"/>
    <col min="14599" max="14599" width="9.5703125" style="19" customWidth="1"/>
    <col min="14600" max="14843" width="9.140625" style="19"/>
    <col min="14844" max="14844" width="31.42578125" style="19" customWidth="1"/>
    <col min="14845" max="14846" width="7.85546875" style="19" customWidth="1"/>
    <col min="14847" max="14847" width="8.5703125" style="19" customWidth="1"/>
    <col min="14848" max="14848" width="9.5703125" style="19" customWidth="1"/>
    <col min="14849" max="14849" width="12" style="19" customWidth="1"/>
    <col min="14850" max="14850" width="10.140625" style="19" customWidth="1"/>
    <col min="14851" max="14851" width="10.7109375" style="19" customWidth="1"/>
    <col min="14852" max="14852" width="20.28515625" style="19" customWidth="1"/>
    <col min="14853" max="14853" width="12.140625" style="19" customWidth="1"/>
    <col min="14854" max="14854" width="9.140625" style="19"/>
    <col min="14855" max="14855" width="9.5703125" style="19" customWidth="1"/>
    <col min="14856" max="15099" width="9.140625" style="19"/>
    <col min="15100" max="15100" width="31.42578125" style="19" customWidth="1"/>
    <col min="15101" max="15102" width="7.85546875" style="19" customWidth="1"/>
    <col min="15103" max="15103" width="8.5703125" style="19" customWidth="1"/>
    <col min="15104" max="15104" width="9.5703125" style="19" customWidth="1"/>
    <col min="15105" max="15105" width="12" style="19" customWidth="1"/>
    <col min="15106" max="15106" width="10.140625" style="19" customWidth="1"/>
    <col min="15107" max="15107" width="10.7109375" style="19" customWidth="1"/>
    <col min="15108" max="15108" width="20.28515625" style="19" customWidth="1"/>
    <col min="15109" max="15109" width="12.140625" style="19" customWidth="1"/>
    <col min="15110" max="15110" width="9.140625" style="19"/>
    <col min="15111" max="15111" width="9.5703125" style="19" customWidth="1"/>
    <col min="15112" max="15355" width="9.140625" style="19"/>
    <col min="15356" max="15356" width="31.42578125" style="19" customWidth="1"/>
    <col min="15357" max="15358" width="7.85546875" style="19" customWidth="1"/>
    <col min="15359" max="15359" width="8.5703125" style="19" customWidth="1"/>
    <col min="15360" max="15360" width="9.5703125" style="19" customWidth="1"/>
    <col min="15361" max="15361" width="12" style="19" customWidth="1"/>
    <col min="15362" max="15362" width="10.140625" style="19" customWidth="1"/>
    <col min="15363" max="15363" width="10.7109375" style="19" customWidth="1"/>
    <col min="15364" max="15364" width="20.28515625" style="19" customWidth="1"/>
    <col min="15365" max="15365" width="12.140625" style="19" customWidth="1"/>
    <col min="15366" max="15366" width="9.140625" style="19"/>
    <col min="15367" max="15367" width="9.5703125" style="19" customWidth="1"/>
    <col min="15368" max="15611" width="9.140625" style="19"/>
    <col min="15612" max="15612" width="31.42578125" style="19" customWidth="1"/>
    <col min="15613" max="15614" width="7.85546875" style="19" customWidth="1"/>
    <col min="15615" max="15615" width="8.5703125" style="19" customWidth="1"/>
    <col min="15616" max="15616" width="9.5703125" style="19" customWidth="1"/>
    <col min="15617" max="15617" width="12" style="19" customWidth="1"/>
    <col min="15618" max="15618" width="10.140625" style="19" customWidth="1"/>
    <col min="15619" max="15619" width="10.7109375" style="19" customWidth="1"/>
    <col min="15620" max="15620" width="20.28515625" style="19" customWidth="1"/>
    <col min="15621" max="15621" width="12.140625" style="19" customWidth="1"/>
    <col min="15622" max="15622" width="9.140625" style="19"/>
    <col min="15623" max="15623" width="9.5703125" style="19" customWidth="1"/>
    <col min="15624" max="15867" width="9.140625" style="19"/>
    <col min="15868" max="15868" width="31.42578125" style="19" customWidth="1"/>
    <col min="15869" max="15870" width="7.85546875" style="19" customWidth="1"/>
    <col min="15871" max="15871" width="8.5703125" style="19" customWidth="1"/>
    <col min="15872" max="15872" width="9.5703125" style="19" customWidth="1"/>
    <col min="15873" max="15873" width="12" style="19" customWidth="1"/>
    <col min="15874" max="15874" width="10.140625" style="19" customWidth="1"/>
    <col min="15875" max="15875" width="10.7109375" style="19" customWidth="1"/>
    <col min="15876" max="15876" width="20.28515625" style="19" customWidth="1"/>
    <col min="15877" max="15877" width="12.140625" style="19" customWidth="1"/>
    <col min="15878" max="15878" width="9.140625" style="19"/>
    <col min="15879" max="15879" width="9.5703125" style="19" customWidth="1"/>
    <col min="15880" max="16123" width="9.140625" style="19"/>
    <col min="16124" max="16124" width="31.42578125" style="19" customWidth="1"/>
    <col min="16125" max="16126" width="7.85546875" style="19" customWidth="1"/>
    <col min="16127" max="16127" width="8.5703125" style="19" customWidth="1"/>
    <col min="16128" max="16128" width="9.5703125" style="19" customWidth="1"/>
    <col min="16129" max="16129" width="12" style="19" customWidth="1"/>
    <col min="16130" max="16130" width="10.140625" style="19" customWidth="1"/>
    <col min="16131" max="16131" width="10.7109375" style="19" customWidth="1"/>
    <col min="16132" max="16132" width="20.28515625" style="19" customWidth="1"/>
    <col min="16133" max="16133" width="12.140625" style="19" customWidth="1"/>
    <col min="16134" max="16134" width="9.140625" style="19"/>
    <col min="16135" max="16135" width="9.5703125" style="19" customWidth="1"/>
    <col min="16136" max="16384" width="9.140625" style="19"/>
  </cols>
  <sheetData>
    <row r="1" spans="1:30" ht="21" customHeight="1" x14ac:dyDescent="0.25">
      <c r="A1" s="20" t="s">
        <v>0</v>
      </c>
      <c r="B1" s="20"/>
      <c r="D1" s="20"/>
      <c r="G1" s="21"/>
      <c r="I1" s="22" t="s">
        <v>1</v>
      </c>
      <c r="J1" s="22"/>
      <c r="K1" s="20"/>
      <c r="L1" s="20"/>
      <c r="M1" s="23"/>
      <c r="S1" s="21"/>
      <c r="T1" s="194" t="s">
        <v>277</v>
      </c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30" ht="13.5" customHeight="1" x14ac:dyDescent="0.2">
      <c r="A2" s="174" t="s">
        <v>2</v>
      </c>
      <c r="B2" s="105"/>
      <c r="C2" s="105"/>
      <c r="D2" s="105"/>
      <c r="E2" s="105"/>
      <c r="F2" s="105"/>
      <c r="G2" s="25"/>
      <c r="I2" s="175" t="s">
        <v>3</v>
      </c>
      <c r="J2" s="175"/>
      <c r="K2" s="175"/>
      <c r="L2" s="175"/>
      <c r="M2" s="175"/>
      <c r="P2" s="26"/>
      <c r="Q2" s="26"/>
      <c r="R2" s="26"/>
      <c r="S2" s="27"/>
      <c r="T2" s="216" t="s">
        <v>278</v>
      </c>
      <c r="U2" s="216"/>
      <c r="V2" s="216"/>
      <c r="W2" s="216"/>
      <c r="X2" s="216"/>
      <c r="Y2" s="216"/>
      <c r="Z2" s="216"/>
      <c r="AA2" s="216"/>
      <c r="AB2" s="216"/>
      <c r="AC2" s="216"/>
      <c r="AD2" s="216"/>
    </row>
    <row r="3" spans="1:30" ht="36.75" customHeight="1" x14ac:dyDescent="0.2">
      <c r="A3" s="174"/>
      <c r="B3" s="105"/>
      <c r="C3" s="105"/>
      <c r="D3" s="105"/>
      <c r="E3" s="105"/>
      <c r="F3" s="105"/>
      <c r="G3" s="25"/>
      <c r="I3" s="175"/>
      <c r="J3" s="175"/>
      <c r="K3" s="175"/>
      <c r="L3" s="175"/>
      <c r="M3" s="175"/>
      <c r="P3" s="26"/>
      <c r="Q3" s="26"/>
      <c r="R3" s="26"/>
      <c r="S3" s="28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</row>
    <row r="4" spans="1:30" ht="19.5" customHeight="1" x14ac:dyDescent="0.25">
      <c r="A4" s="150" t="s">
        <v>276</v>
      </c>
      <c r="B4" s="149"/>
      <c r="C4" s="149"/>
      <c r="D4" s="149"/>
      <c r="E4" s="149"/>
      <c r="G4" s="29"/>
      <c r="I4" s="152" t="s">
        <v>5</v>
      </c>
      <c r="J4" s="152"/>
      <c r="K4" s="152"/>
      <c r="L4" s="152"/>
      <c r="M4" s="152"/>
      <c r="P4" s="30"/>
      <c r="T4" s="194" t="s">
        <v>279</v>
      </c>
      <c r="U4" s="194"/>
      <c r="V4" s="194"/>
      <c r="W4" s="194"/>
      <c r="X4" s="194"/>
      <c r="Y4" s="194"/>
      <c r="Z4" s="194"/>
      <c r="AA4" s="194"/>
      <c r="AB4" s="194"/>
      <c r="AC4" s="194"/>
      <c r="AD4" s="194"/>
    </row>
    <row r="5" spans="1:30" ht="15.75" x14ac:dyDescent="0.25">
      <c r="B5" s="31"/>
      <c r="C5" s="30"/>
      <c r="N5" s="32"/>
      <c r="O5" s="31"/>
      <c r="P5" s="30"/>
      <c r="Z5" s="23"/>
      <c r="AA5" s="23"/>
      <c r="AB5" s="23"/>
      <c r="AC5" s="23"/>
      <c r="AD5" s="23"/>
    </row>
    <row r="6" spans="1:30" ht="12" hidden="1" customHeight="1" x14ac:dyDescent="0.2">
      <c r="B6" s="26"/>
      <c r="C6" s="26"/>
      <c r="D6" s="26"/>
      <c r="E6" s="26"/>
      <c r="F6" s="28"/>
      <c r="G6" s="107"/>
      <c r="H6" s="107"/>
      <c r="I6" s="107"/>
      <c r="J6" s="107"/>
      <c r="K6" s="107"/>
    </row>
    <row r="7" spans="1:30" ht="17.25" hidden="1" customHeight="1" x14ac:dyDescent="0.2">
      <c r="B7" s="32"/>
      <c r="C7" s="33"/>
      <c r="D7" s="33"/>
      <c r="F7" s="32"/>
      <c r="G7" s="107"/>
      <c r="H7" s="107"/>
      <c r="I7" s="107"/>
      <c r="J7" s="107"/>
      <c r="K7" s="107"/>
    </row>
    <row r="8" spans="1:30" ht="19.5" customHeight="1" x14ac:dyDescent="0.2">
      <c r="A8" s="178" t="s">
        <v>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</row>
    <row r="9" spans="1:30" ht="19.5" customHeight="1" x14ac:dyDescent="0.2">
      <c r="A9" s="164" t="s">
        <v>280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</row>
    <row r="10" spans="1:30" ht="15.75" x14ac:dyDescent="0.2">
      <c r="A10" s="34"/>
      <c r="B10" s="34"/>
      <c r="C10" s="34"/>
      <c r="D10" s="34"/>
      <c r="E10" s="34"/>
      <c r="F10" s="34" t="s">
        <v>6</v>
      </c>
      <c r="G10" s="34"/>
      <c r="H10" s="34"/>
      <c r="I10" s="34"/>
      <c r="J10" s="34"/>
      <c r="K10" s="34"/>
      <c r="L10" s="34"/>
      <c r="M10" s="34"/>
      <c r="N10" s="34"/>
      <c r="O10" s="34"/>
      <c r="P10" s="36" t="s">
        <v>8</v>
      </c>
      <c r="Q10" s="36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ht="15.75" customHeight="1" x14ac:dyDescent="0.2">
      <c r="A11" s="35"/>
      <c r="B11" s="35"/>
      <c r="C11" s="35"/>
      <c r="D11" s="35"/>
      <c r="E11" s="35"/>
      <c r="F11" s="164" t="s">
        <v>7</v>
      </c>
      <c r="G11" s="164"/>
      <c r="H11" s="164"/>
      <c r="I11" s="164"/>
      <c r="J11" s="164"/>
      <c r="K11" s="16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ht="15.75" x14ac:dyDescent="0.2">
      <c r="B12" s="36"/>
      <c r="C12" s="36"/>
      <c r="D12" s="36"/>
      <c r="E12" s="36"/>
      <c r="F12" s="36"/>
      <c r="G12" s="36"/>
      <c r="H12" s="36" t="s">
        <v>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x14ac:dyDescent="0.2">
      <c r="A13" s="37" t="s">
        <v>286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30" s="106" customFormat="1" ht="12.75" customHeight="1" x14ac:dyDescent="0.2">
      <c r="A14" s="171" t="s">
        <v>9</v>
      </c>
      <c r="B14" s="165" t="s">
        <v>10</v>
      </c>
      <c r="C14" s="165" t="s">
        <v>11</v>
      </c>
      <c r="D14" s="165" t="s">
        <v>12</v>
      </c>
      <c r="E14" s="165" t="s">
        <v>13</v>
      </c>
      <c r="F14" s="171" t="s">
        <v>14</v>
      </c>
      <c r="G14" s="210" t="s">
        <v>162</v>
      </c>
      <c r="H14" s="157" t="s">
        <v>15</v>
      </c>
      <c r="I14" s="158"/>
      <c r="J14" s="159"/>
      <c r="K14" s="213" t="s">
        <v>16</v>
      </c>
      <c r="L14" s="214"/>
      <c r="M14" s="165" t="s">
        <v>17</v>
      </c>
      <c r="N14" s="165" t="s">
        <v>12</v>
      </c>
      <c r="O14" s="165" t="s">
        <v>48</v>
      </c>
      <c r="P14" s="165" t="s">
        <v>14</v>
      </c>
      <c r="Q14" s="165" t="s">
        <v>162</v>
      </c>
      <c r="R14" s="157" t="s">
        <v>15</v>
      </c>
      <c r="S14" s="158"/>
      <c r="T14" s="158"/>
      <c r="U14" s="158"/>
      <c r="V14" s="158"/>
      <c r="W14" s="158"/>
      <c r="X14" s="158"/>
      <c r="Y14" s="158"/>
      <c r="Z14" s="158"/>
      <c r="AA14" s="159"/>
      <c r="AB14" s="213" t="s">
        <v>16</v>
      </c>
      <c r="AC14" s="214"/>
      <c r="AD14" s="165" t="s">
        <v>49</v>
      </c>
    </row>
    <row r="15" spans="1:30" s="106" customFormat="1" ht="9" customHeight="1" x14ac:dyDescent="0.2">
      <c r="A15" s="172"/>
      <c r="B15" s="166"/>
      <c r="C15" s="166"/>
      <c r="D15" s="166"/>
      <c r="E15" s="166"/>
      <c r="F15" s="172"/>
      <c r="G15" s="211"/>
      <c r="H15" s="165" t="s">
        <v>20</v>
      </c>
      <c r="I15" s="170" t="s">
        <v>21</v>
      </c>
      <c r="J15" s="165" t="s">
        <v>22</v>
      </c>
      <c r="K15" s="165" t="s">
        <v>23</v>
      </c>
      <c r="L15" s="165" t="s">
        <v>24</v>
      </c>
      <c r="M15" s="166"/>
      <c r="N15" s="166"/>
      <c r="O15" s="166"/>
      <c r="P15" s="166"/>
      <c r="Q15" s="166"/>
      <c r="R15" s="165" t="s">
        <v>25</v>
      </c>
      <c r="S15" s="170" t="s">
        <v>21</v>
      </c>
      <c r="T15" s="165" t="s">
        <v>22</v>
      </c>
      <c r="U15" s="170" t="s">
        <v>26</v>
      </c>
      <c r="V15" s="170"/>
      <c r="W15" s="170"/>
      <c r="X15" s="170"/>
      <c r="Y15" s="170"/>
      <c r="Z15" s="170"/>
      <c r="AA15" s="170"/>
      <c r="AB15" s="170" t="s">
        <v>23</v>
      </c>
      <c r="AC15" s="165" t="s">
        <v>24</v>
      </c>
      <c r="AD15" s="166"/>
    </row>
    <row r="16" spans="1:30" s="106" customFormat="1" ht="36.75" customHeight="1" x14ac:dyDescent="0.2">
      <c r="A16" s="172"/>
      <c r="B16" s="166"/>
      <c r="C16" s="166"/>
      <c r="D16" s="166"/>
      <c r="E16" s="166"/>
      <c r="F16" s="172"/>
      <c r="G16" s="211"/>
      <c r="H16" s="166"/>
      <c r="I16" s="170"/>
      <c r="J16" s="166"/>
      <c r="K16" s="166"/>
      <c r="L16" s="166"/>
      <c r="M16" s="166"/>
      <c r="N16" s="166"/>
      <c r="O16" s="166"/>
      <c r="P16" s="166"/>
      <c r="Q16" s="166"/>
      <c r="R16" s="166"/>
      <c r="S16" s="170"/>
      <c r="T16" s="166"/>
      <c r="U16" s="170" t="s">
        <v>40</v>
      </c>
      <c r="V16" s="170"/>
      <c r="W16" s="170"/>
      <c r="X16" s="170" t="s">
        <v>44</v>
      </c>
      <c r="Y16" s="170" t="s">
        <v>45</v>
      </c>
      <c r="Z16" s="170" t="s">
        <v>46</v>
      </c>
      <c r="AA16" s="170" t="s">
        <v>47</v>
      </c>
      <c r="AB16" s="170"/>
      <c r="AC16" s="166"/>
      <c r="AD16" s="166"/>
    </row>
    <row r="17" spans="1:30" s="106" customFormat="1" ht="41.25" customHeight="1" x14ac:dyDescent="0.2">
      <c r="A17" s="173"/>
      <c r="B17" s="167"/>
      <c r="C17" s="167"/>
      <c r="D17" s="167"/>
      <c r="E17" s="167"/>
      <c r="F17" s="173"/>
      <c r="G17" s="212"/>
      <c r="H17" s="167"/>
      <c r="I17" s="170"/>
      <c r="J17" s="167"/>
      <c r="K17" s="167"/>
      <c r="L17" s="167"/>
      <c r="M17" s="167"/>
      <c r="N17" s="167"/>
      <c r="O17" s="167"/>
      <c r="P17" s="167"/>
      <c r="Q17" s="167"/>
      <c r="R17" s="167"/>
      <c r="S17" s="170"/>
      <c r="T17" s="167"/>
      <c r="U17" s="145" t="s">
        <v>41</v>
      </c>
      <c r="V17" s="145" t="s">
        <v>42</v>
      </c>
      <c r="W17" s="145" t="s">
        <v>43</v>
      </c>
      <c r="X17" s="170"/>
      <c r="Y17" s="170"/>
      <c r="Z17" s="170"/>
      <c r="AA17" s="170"/>
      <c r="AB17" s="170"/>
      <c r="AC17" s="167"/>
      <c r="AD17" s="167"/>
    </row>
    <row r="18" spans="1:30" s="9" customFormat="1" ht="16.5" customHeight="1" x14ac:dyDescent="0.2">
      <c r="A18" s="38">
        <v>1</v>
      </c>
      <c r="B18" s="148">
        <v>2</v>
      </c>
      <c r="C18" s="148">
        <v>3</v>
      </c>
      <c r="D18" s="38">
        <v>4</v>
      </c>
      <c r="E18" s="148">
        <v>5</v>
      </c>
      <c r="F18" s="148">
        <v>6</v>
      </c>
      <c r="G18" s="38">
        <v>7</v>
      </c>
      <c r="H18" s="148">
        <v>8</v>
      </c>
      <c r="I18" s="148">
        <v>9</v>
      </c>
      <c r="J18" s="38">
        <v>10</v>
      </c>
      <c r="K18" s="148">
        <v>11</v>
      </c>
      <c r="L18" s="148">
        <v>12</v>
      </c>
      <c r="M18" s="38">
        <v>13</v>
      </c>
      <c r="N18" s="148">
        <v>14</v>
      </c>
      <c r="O18" s="148">
        <v>15</v>
      </c>
      <c r="P18" s="38">
        <v>16</v>
      </c>
      <c r="Q18" s="148">
        <v>17</v>
      </c>
      <c r="R18" s="148">
        <v>18</v>
      </c>
      <c r="S18" s="38">
        <v>19</v>
      </c>
      <c r="T18" s="148">
        <v>20</v>
      </c>
      <c r="U18" s="148">
        <v>21</v>
      </c>
      <c r="V18" s="148">
        <v>22</v>
      </c>
      <c r="W18" s="148">
        <v>23</v>
      </c>
      <c r="X18" s="148">
        <v>24</v>
      </c>
      <c r="Y18" s="38">
        <v>25</v>
      </c>
      <c r="Z18" s="148">
        <v>26</v>
      </c>
      <c r="AA18" s="148">
        <v>27</v>
      </c>
      <c r="AB18" s="38">
        <v>28</v>
      </c>
      <c r="AC18" s="148">
        <v>29</v>
      </c>
      <c r="AD18" s="148">
        <v>30</v>
      </c>
    </row>
    <row r="19" spans="1:30" s="9" customFormat="1" ht="15" customHeight="1" x14ac:dyDescent="0.25">
      <c r="A19" s="2" t="s">
        <v>179</v>
      </c>
      <c r="B19" s="10">
        <v>1</v>
      </c>
      <c r="C19" s="11" t="s">
        <v>241</v>
      </c>
      <c r="D19" s="11" t="s">
        <v>242</v>
      </c>
      <c r="E19" s="4">
        <v>78575</v>
      </c>
      <c r="F19" s="4">
        <f t="shared" ref="F19:F22" si="0">E19*B19</f>
        <v>78575</v>
      </c>
      <c r="G19" s="4"/>
      <c r="H19" s="4"/>
      <c r="I19" s="4">
        <v>24830</v>
      </c>
      <c r="J19" s="4"/>
      <c r="K19" s="4"/>
      <c r="L19" s="4">
        <f t="shared" ref="L19:L22" si="1">F19*10%</f>
        <v>7857.5</v>
      </c>
      <c r="M19" s="4">
        <f t="shared" ref="M19:M22" si="2">SUM(F19+G19+H19+I19+K19+L19+J19)</f>
        <v>111262.5</v>
      </c>
      <c r="N19" s="17" t="str">
        <f t="shared" ref="N19:N22" si="3">D19</f>
        <v>В3-2</v>
      </c>
      <c r="O19" s="4">
        <f>E19*1.5</f>
        <v>117862.5</v>
      </c>
      <c r="P19" s="4">
        <f t="shared" ref="P19:P23" si="4">O19*B19</f>
        <v>117862.5</v>
      </c>
      <c r="Q19" s="4"/>
      <c r="R19" s="4"/>
      <c r="S19" s="4">
        <f>P19*32%</f>
        <v>37716</v>
      </c>
      <c r="T19" s="4"/>
      <c r="U19" s="4"/>
      <c r="V19" s="4"/>
      <c r="W19" s="4"/>
      <c r="X19" s="4"/>
      <c r="Y19" s="4"/>
      <c r="Z19" s="4"/>
      <c r="AA19" s="4"/>
      <c r="AB19" s="4"/>
      <c r="AC19" s="4">
        <f t="shared" ref="AC19:AC23" si="5">(P19+Q19)*10%</f>
        <v>11786.25</v>
      </c>
      <c r="AD19" s="4">
        <f>P19+S19+AC19</f>
        <v>167364.75</v>
      </c>
    </row>
    <row r="20" spans="1:30" s="9" customFormat="1" ht="15" customHeight="1" x14ac:dyDescent="0.25">
      <c r="A20" s="2" t="s">
        <v>179</v>
      </c>
      <c r="B20" s="10">
        <v>1</v>
      </c>
      <c r="C20" s="11" t="s">
        <v>243</v>
      </c>
      <c r="D20" s="11" t="s">
        <v>106</v>
      </c>
      <c r="E20" s="4">
        <v>70788</v>
      </c>
      <c r="F20" s="4">
        <f t="shared" si="0"/>
        <v>70788</v>
      </c>
      <c r="G20" s="4"/>
      <c r="H20" s="4"/>
      <c r="I20" s="4">
        <v>22369</v>
      </c>
      <c r="J20" s="4"/>
      <c r="K20" s="4"/>
      <c r="L20" s="4">
        <f t="shared" si="1"/>
        <v>7078.8</v>
      </c>
      <c r="M20" s="4">
        <f t="shared" si="2"/>
        <v>100235.8</v>
      </c>
      <c r="N20" s="17" t="str">
        <f t="shared" si="3"/>
        <v>В3-4</v>
      </c>
      <c r="O20" s="4">
        <f t="shared" ref="O20:O22" si="6">E20*1.5</f>
        <v>106182</v>
      </c>
      <c r="P20" s="4">
        <f t="shared" si="4"/>
        <v>106182</v>
      </c>
      <c r="Q20" s="4"/>
      <c r="R20" s="4"/>
      <c r="S20" s="4">
        <f t="shared" ref="S20:S22" si="7">P20*32%</f>
        <v>33978.239999999998</v>
      </c>
      <c r="T20" s="4"/>
      <c r="U20" s="4"/>
      <c r="V20" s="4"/>
      <c r="W20" s="4"/>
      <c r="X20" s="4"/>
      <c r="Y20" s="4"/>
      <c r="Z20" s="4"/>
      <c r="AA20" s="4"/>
      <c r="AB20" s="4"/>
      <c r="AC20" s="4">
        <f t="shared" si="5"/>
        <v>10618.2</v>
      </c>
      <c r="AD20" s="4">
        <f t="shared" ref="AD20:AD23" si="8">P20+S20+AC20</f>
        <v>150778.44</v>
      </c>
    </row>
    <row r="21" spans="1:30" s="9" customFormat="1" ht="15" customHeight="1" x14ac:dyDescent="0.25">
      <c r="A21" s="2" t="s">
        <v>179</v>
      </c>
      <c r="B21" s="10">
        <v>1</v>
      </c>
      <c r="C21" s="11" t="s">
        <v>65</v>
      </c>
      <c r="D21" s="11" t="s">
        <v>106</v>
      </c>
      <c r="E21" s="4">
        <v>74150</v>
      </c>
      <c r="F21" s="4">
        <f t="shared" si="0"/>
        <v>74150</v>
      </c>
      <c r="G21" s="4"/>
      <c r="H21" s="4"/>
      <c r="I21" s="4">
        <v>23431</v>
      </c>
      <c r="J21" s="4"/>
      <c r="K21" s="4"/>
      <c r="L21" s="4">
        <f t="shared" si="1"/>
        <v>7415</v>
      </c>
      <c r="M21" s="4">
        <f t="shared" si="2"/>
        <v>104996</v>
      </c>
      <c r="N21" s="17" t="str">
        <f t="shared" si="3"/>
        <v>В3-4</v>
      </c>
      <c r="O21" s="4">
        <v>111225</v>
      </c>
      <c r="P21" s="4">
        <f t="shared" si="4"/>
        <v>111225</v>
      </c>
      <c r="Q21" s="4"/>
      <c r="R21" s="4"/>
      <c r="S21" s="4">
        <f t="shared" si="7"/>
        <v>35592</v>
      </c>
      <c r="T21" s="4"/>
      <c r="U21" s="4"/>
      <c r="V21" s="4"/>
      <c r="W21" s="4"/>
      <c r="X21" s="4"/>
      <c r="Y21" s="4"/>
      <c r="Z21" s="4"/>
      <c r="AA21" s="4"/>
      <c r="AB21" s="4"/>
      <c r="AC21" s="4">
        <f t="shared" si="5"/>
        <v>11122.5</v>
      </c>
      <c r="AD21" s="4">
        <f t="shared" si="8"/>
        <v>157939.5</v>
      </c>
    </row>
    <row r="22" spans="1:30" s="9" customFormat="1" ht="15" customHeight="1" x14ac:dyDescent="0.25">
      <c r="A22" s="2" t="s">
        <v>179</v>
      </c>
      <c r="B22" s="10">
        <v>1</v>
      </c>
      <c r="C22" s="11" t="s">
        <v>65</v>
      </c>
      <c r="D22" s="11" t="s">
        <v>106</v>
      </c>
      <c r="E22" s="4">
        <v>74150</v>
      </c>
      <c r="F22" s="4">
        <f t="shared" si="0"/>
        <v>74150</v>
      </c>
      <c r="G22" s="4"/>
      <c r="H22" s="4"/>
      <c r="I22" s="4">
        <v>23431</v>
      </c>
      <c r="J22" s="4"/>
      <c r="K22" s="4"/>
      <c r="L22" s="4">
        <f t="shared" si="1"/>
        <v>7415</v>
      </c>
      <c r="M22" s="4">
        <f t="shared" si="2"/>
        <v>104996</v>
      </c>
      <c r="N22" s="17" t="str">
        <f t="shared" si="3"/>
        <v>В3-4</v>
      </c>
      <c r="O22" s="4">
        <f t="shared" si="6"/>
        <v>111225</v>
      </c>
      <c r="P22" s="4">
        <f t="shared" si="4"/>
        <v>111225</v>
      </c>
      <c r="Q22" s="4"/>
      <c r="R22" s="4"/>
      <c r="S22" s="4">
        <f t="shared" si="7"/>
        <v>35592</v>
      </c>
      <c r="T22" s="4"/>
      <c r="U22" s="4"/>
      <c r="V22" s="4"/>
      <c r="W22" s="4"/>
      <c r="X22" s="4"/>
      <c r="Y22" s="4"/>
      <c r="Z22" s="4"/>
      <c r="AA22" s="4"/>
      <c r="AB22" s="4"/>
      <c r="AC22" s="4">
        <f t="shared" si="5"/>
        <v>11122.5</v>
      </c>
      <c r="AD22" s="4">
        <f t="shared" si="8"/>
        <v>157939.5</v>
      </c>
    </row>
    <row r="23" spans="1:30" s="9" customFormat="1" ht="29.25" customHeight="1" thickBot="1" x14ac:dyDescent="0.25">
      <c r="A23" s="217" t="s">
        <v>103</v>
      </c>
      <c r="B23" s="218">
        <v>3</v>
      </c>
      <c r="C23" s="48" t="s">
        <v>133</v>
      </c>
      <c r="D23" s="48" t="s">
        <v>136</v>
      </c>
      <c r="E23" s="62">
        <v>76628</v>
      </c>
      <c r="F23" s="62"/>
      <c r="G23" s="62"/>
      <c r="H23" s="62"/>
      <c r="I23" s="62"/>
      <c r="J23" s="62"/>
      <c r="K23" s="62"/>
      <c r="L23" s="62"/>
      <c r="M23" s="62"/>
      <c r="N23" s="92"/>
      <c r="O23" s="62">
        <v>114942</v>
      </c>
      <c r="P23" s="4">
        <f t="shared" si="4"/>
        <v>344826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4">
        <f t="shared" si="5"/>
        <v>34482.6</v>
      </c>
      <c r="AD23" s="4">
        <f t="shared" si="8"/>
        <v>379308.6</v>
      </c>
    </row>
    <row r="24" spans="1:30" s="9" customFormat="1" ht="15" thickBot="1" x14ac:dyDescent="0.25">
      <c r="A24" s="63" t="s">
        <v>30</v>
      </c>
      <c r="B24" s="53">
        <f>SUM(B19:B23)</f>
        <v>7</v>
      </c>
      <c r="C24" s="53"/>
      <c r="D24" s="53"/>
      <c r="E24" s="54"/>
      <c r="F24" s="54">
        <f t="shared" ref="F24:M24" si="9">SUM(F19:F22)</f>
        <v>297663</v>
      </c>
      <c r="G24" s="54">
        <f t="shared" si="9"/>
        <v>0</v>
      </c>
      <c r="H24" s="54">
        <f t="shared" si="9"/>
        <v>0</v>
      </c>
      <c r="I24" s="54">
        <f t="shared" si="9"/>
        <v>94061</v>
      </c>
      <c r="J24" s="54">
        <f t="shared" si="9"/>
        <v>0</v>
      </c>
      <c r="K24" s="54">
        <f t="shared" si="9"/>
        <v>0</v>
      </c>
      <c r="L24" s="54">
        <f t="shared" si="9"/>
        <v>29766.3</v>
      </c>
      <c r="M24" s="54">
        <f t="shared" si="9"/>
        <v>421490.3</v>
      </c>
      <c r="N24" s="54"/>
      <c r="O24" s="54"/>
      <c r="P24" s="54">
        <f>SUM(P19:P23)</f>
        <v>791320.5</v>
      </c>
      <c r="Q24" s="54">
        <f t="shared" ref="Q24:AB24" si="10">SUM(Q19:Q22)</f>
        <v>0</v>
      </c>
      <c r="R24" s="54">
        <f t="shared" si="10"/>
        <v>0</v>
      </c>
      <c r="S24" s="54">
        <f>SUM(S19:S23)</f>
        <v>142878.24</v>
      </c>
      <c r="T24" s="54">
        <f t="shared" si="10"/>
        <v>0</v>
      </c>
      <c r="U24" s="54">
        <f t="shared" si="10"/>
        <v>0</v>
      </c>
      <c r="V24" s="54">
        <f t="shared" si="10"/>
        <v>0</v>
      </c>
      <c r="W24" s="54">
        <f t="shared" si="10"/>
        <v>0</v>
      </c>
      <c r="X24" s="54">
        <f t="shared" si="10"/>
        <v>0</v>
      </c>
      <c r="Y24" s="54">
        <f t="shared" si="10"/>
        <v>0</v>
      </c>
      <c r="Z24" s="54">
        <f t="shared" si="10"/>
        <v>0</v>
      </c>
      <c r="AA24" s="54">
        <f t="shared" si="10"/>
        <v>0</v>
      </c>
      <c r="AB24" s="54">
        <f t="shared" si="10"/>
        <v>0</v>
      </c>
      <c r="AC24" s="54">
        <f>SUM(AC19:AC23)</f>
        <v>79132.049999999988</v>
      </c>
      <c r="AD24" s="54">
        <f>SUM(AD19:AD23)</f>
        <v>1013330.7899999999</v>
      </c>
    </row>
    <row r="25" spans="1:30" s="9" customFormat="1" ht="15" x14ac:dyDescent="0.25">
      <c r="A25" s="2" t="s">
        <v>180</v>
      </c>
      <c r="B25" s="12">
        <v>1</v>
      </c>
      <c r="C25" s="13" t="s">
        <v>260</v>
      </c>
      <c r="D25" s="13" t="s">
        <v>141</v>
      </c>
      <c r="E25" s="3">
        <v>80344</v>
      </c>
      <c r="F25" s="3">
        <f t="shared" ref="F25:F28" si="11">E25*B25</f>
        <v>80344</v>
      </c>
      <c r="G25" s="3"/>
      <c r="H25" s="3"/>
      <c r="I25" s="3"/>
      <c r="J25" s="3"/>
      <c r="K25" s="3"/>
      <c r="L25" s="4">
        <f t="shared" ref="L25:L28" si="12">F25*10%</f>
        <v>8034.4000000000005</v>
      </c>
      <c r="M25" s="3">
        <f t="shared" ref="M25:M28" si="13">SUM(F25+G25+H25+I25+K25+L25+J25)</f>
        <v>88378.4</v>
      </c>
      <c r="N25" s="5"/>
      <c r="O25" s="3">
        <f t="shared" ref="O25:O28" si="14">E25</f>
        <v>80344</v>
      </c>
      <c r="P25" s="3">
        <f t="shared" ref="P25:P28" si="15">O25*B25</f>
        <v>80344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>
        <f t="shared" ref="AC25:AC28" si="16">P25*10%</f>
        <v>8034.4000000000005</v>
      </c>
      <c r="AD25" s="4">
        <f>P25+S25+AC25</f>
        <v>88378.4</v>
      </c>
    </row>
    <row r="26" spans="1:30" s="9" customFormat="1" ht="15" x14ac:dyDescent="0.25">
      <c r="A26" s="2" t="s">
        <v>181</v>
      </c>
      <c r="B26" s="12">
        <v>1</v>
      </c>
      <c r="C26" s="13" t="s">
        <v>182</v>
      </c>
      <c r="D26" s="13" t="s">
        <v>160</v>
      </c>
      <c r="E26" s="3">
        <v>74150</v>
      </c>
      <c r="F26" s="3">
        <f t="shared" si="11"/>
        <v>74150</v>
      </c>
      <c r="G26" s="3"/>
      <c r="H26" s="3"/>
      <c r="I26" s="3"/>
      <c r="J26" s="3"/>
      <c r="K26" s="3"/>
      <c r="L26" s="4">
        <f t="shared" si="12"/>
        <v>7415</v>
      </c>
      <c r="M26" s="3">
        <f t="shared" si="13"/>
        <v>81565</v>
      </c>
      <c r="N26" s="5" t="s">
        <v>160</v>
      </c>
      <c r="O26" s="3">
        <f t="shared" si="14"/>
        <v>74150</v>
      </c>
      <c r="P26" s="3">
        <f t="shared" si="15"/>
        <v>74150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>
        <f t="shared" si="16"/>
        <v>7415</v>
      </c>
      <c r="AD26" s="4">
        <f t="shared" ref="AD26:AD28" si="17">P26+S26+AC26</f>
        <v>81565</v>
      </c>
    </row>
    <row r="27" spans="1:30" s="9" customFormat="1" ht="15" x14ac:dyDescent="0.25">
      <c r="A27" s="2" t="s">
        <v>151</v>
      </c>
      <c r="B27" s="12">
        <v>0.5</v>
      </c>
      <c r="C27" s="13" t="s">
        <v>65</v>
      </c>
      <c r="D27" s="13" t="s">
        <v>160</v>
      </c>
      <c r="E27" s="3">
        <v>85477</v>
      </c>
      <c r="F27" s="3">
        <f t="shared" si="11"/>
        <v>42738.5</v>
      </c>
      <c r="G27" s="3"/>
      <c r="H27" s="3"/>
      <c r="I27" s="3"/>
      <c r="J27" s="3"/>
      <c r="K27" s="3"/>
      <c r="L27" s="4">
        <f t="shared" si="12"/>
        <v>4273.8500000000004</v>
      </c>
      <c r="M27" s="3">
        <f t="shared" si="13"/>
        <v>47012.35</v>
      </c>
      <c r="N27" s="5" t="s">
        <v>160</v>
      </c>
      <c r="O27" s="3">
        <f t="shared" si="14"/>
        <v>85477</v>
      </c>
      <c r="P27" s="3">
        <f t="shared" si="15"/>
        <v>42738.5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>
        <f t="shared" si="16"/>
        <v>4273.8500000000004</v>
      </c>
      <c r="AD27" s="4">
        <f t="shared" si="17"/>
        <v>47012.35</v>
      </c>
    </row>
    <row r="28" spans="1:30" s="9" customFormat="1" ht="15.75" thickBot="1" x14ac:dyDescent="0.3">
      <c r="A28" s="2" t="s">
        <v>151</v>
      </c>
      <c r="B28" s="12">
        <v>0.5</v>
      </c>
      <c r="C28" s="13" t="s">
        <v>133</v>
      </c>
      <c r="D28" s="13" t="s">
        <v>160</v>
      </c>
      <c r="E28" s="3">
        <v>78398</v>
      </c>
      <c r="F28" s="3">
        <f t="shared" si="11"/>
        <v>39199</v>
      </c>
      <c r="G28" s="3"/>
      <c r="H28" s="3"/>
      <c r="I28" s="3"/>
      <c r="J28" s="3"/>
      <c r="K28" s="3"/>
      <c r="L28" s="4">
        <f t="shared" si="12"/>
        <v>3919.9</v>
      </c>
      <c r="M28" s="3">
        <f t="shared" si="13"/>
        <v>43118.9</v>
      </c>
      <c r="N28" s="5" t="s">
        <v>160</v>
      </c>
      <c r="O28" s="3">
        <f t="shared" si="14"/>
        <v>78398</v>
      </c>
      <c r="P28" s="3">
        <f t="shared" si="15"/>
        <v>39199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>
        <f t="shared" si="16"/>
        <v>3919.9</v>
      </c>
      <c r="AD28" s="4">
        <f t="shared" si="17"/>
        <v>43118.9</v>
      </c>
    </row>
    <row r="29" spans="1:30" s="9" customFormat="1" ht="15" thickBot="1" x14ac:dyDescent="0.25">
      <c r="A29" s="66" t="s">
        <v>31</v>
      </c>
      <c r="B29" s="53">
        <f>SUM(B25:B28)</f>
        <v>3</v>
      </c>
      <c r="C29" s="53"/>
      <c r="D29" s="53"/>
      <c r="E29" s="54"/>
      <c r="F29" s="54">
        <f t="shared" ref="F29:M29" si="18">SUM(F25:F28)</f>
        <v>236431.5</v>
      </c>
      <c r="G29" s="54">
        <f t="shared" si="18"/>
        <v>0</v>
      </c>
      <c r="H29" s="54">
        <f t="shared" si="18"/>
        <v>0</v>
      </c>
      <c r="I29" s="54">
        <f t="shared" si="18"/>
        <v>0</v>
      </c>
      <c r="J29" s="54">
        <f t="shared" si="18"/>
        <v>0</v>
      </c>
      <c r="K29" s="54">
        <f t="shared" si="18"/>
        <v>0</v>
      </c>
      <c r="L29" s="54">
        <f t="shared" si="18"/>
        <v>23643.15</v>
      </c>
      <c r="M29" s="54">
        <f t="shared" si="18"/>
        <v>260074.65</v>
      </c>
      <c r="N29" s="54"/>
      <c r="O29" s="54"/>
      <c r="P29" s="54">
        <f t="shared" ref="P29:AD29" si="19">SUM(P25:P28)</f>
        <v>236431.5</v>
      </c>
      <c r="Q29" s="54">
        <f t="shared" si="19"/>
        <v>0</v>
      </c>
      <c r="R29" s="54">
        <f t="shared" si="19"/>
        <v>0</v>
      </c>
      <c r="S29" s="54">
        <f t="shared" si="19"/>
        <v>0</v>
      </c>
      <c r="T29" s="54">
        <f t="shared" si="19"/>
        <v>0</v>
      </c>
      <c r="U29" s="54">
        <f t="shared" si="19"/>
        <v>0</v>
      </c>
      <c r="V29" s="54">
        <f t="shared" si="19"/>
        <v>0</v>
      </c>
      <c r="W29" s="54">
        <f t="shared" si="19"/>
        <v>0</v>
      </c>
      <c r="X29" s="54">
        <f t="shared" si="19"/>
        <v>0</v>
      </c>
      <c r="Y29" s="54">
        <f t="shared" si="19"/>
        <v>0</v>
      </c>
      <c r="Z29" s="54">
        <f t="shared" si="19"/>
        <v>0</v>
      </c>
      <c r="AA29" s="54">
        <f t="shared" si="19"/>
        <v>0</v>
      </c>
      <c r="AB29" s="54">
        <f t="shared" si="19"/>
        <v>0</v>
      </c>
      <c r="AC29" s="54">
        <f t="shared" si="19"/>
        <v>23643.15</v>
      </c>
      <c r="AD29" s="54">
        <f t="shared" si="19"/>
        <v>260074.65</v>
      </c>
    </row>
    <row r="30" spans="1:30" s="9" customFormat="1" ht="15" x14ac:dyDescent="0.25">
      <c r="A30" s="99" t="s">
        <v>188</v>
      </c>
      <c r="B30" s="12">
        <v>1</v>
      </c>
      <c r="C30" s="12" t="s">
        <v>285</v>
      </c>
      <c r="D30" s="12" t="s">
        <v>189</v>
      </c>
      <c r="E30" s="5">
        <v>55215</v>
      </c>
      <c r="F30" s="17">
        <f t="shared" ref="F30:F31" si="20">B30*E30</f>
        <v>55215</v>
      </c>
      <c r="G30" s="69"/>
      <c r="H30" s="69"/>
      <c r="I30" s="69"/>
      <c r="J30" s="69"/>
      <c r="K30" s="69"/>
      <c r="L30" s="17">
        <f t="shared" ref="L30:L31" si="21">F30*10%</f>
        <v>5521.5</v>
      </c>
      <c r="M30" s="17">
        <f t="shared" ref="M30:M31" si="22">F30+L30</f>
        <v>60736.5</v>
      </c>
      <c r="N30" s="5" t="s">
        <v>189</v>
      </c>
      <c r="O30" s="17">
        <v>55923</v>
      </c>
      <c r="P30" s="17">
        <f t="shared" ref="P30:P31" si="23">B30*O30</f>
        <v>55923</v>
      </c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17">
        <f t="shared" ref="AC30:AC31" si="24">P30*10%</f>
        <v>5592.3</v>
      </c>
      <c r="AD30" s="17">
        <f t="shared" ref="AD30:AD31" si="25">P30+AC30</f>
        <v>61515.3</v>
      </c>
    </row>
    <row r="31" spans="1:30" s="9" customFormat="1" ht="15.75" thickBot="1" x14ac:dyDescent="0.3">
      <c r="A31" s="100" t="s">
        <v>190</v>
      </c>
      <c r="B31" s="14">
        <v>0.5</v>
      </c>
      <c r="C31" s="14" t="s">
        <v>187</v>
      </c>
      <c r="D31" s="14" t="s">
        <v>189</v>
      </c>
      <c r="E31" s="16">
        <v>52029</v>
      </c>
      <c r="F31" s="17">
        <f t="shared" si="20"/>
        <v>26014.5</v>
      </c>
      <c r="G31" s="16"/>
      <c r="H31" s="16"/>
      <c r="I31" s="16"/>
      <c r="J31" s="16"/>
      <c r="K31" s="16"/>
      <c r="L31" s="17">
        <f t="shared" si="21"/>
        <v>2601.4500000000003</v>
      </c>
      <c r="M31" s="17">
        <f t="shared" si="22"/>
        <v>28615.95</v>
      </c>
      <c r="N31" s="16" t="s">
        <v>189</v>
      </c>
      <c r="O31" s="17">
        <f t="shared" ref="O31" si="26">E31</f>
        <v>52029</v>
      </c>
      <c r="P31" s="17">
        <f t="shared" si="23"/>
        <v>26014.5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7">
        <f t="shared" si="24"/>
        <v>2601.4500000000003</v>
      </c>
      <c r="AD31" s="17">
        <f t="shared" si="25"/>
        <v>28615.95</v>
      </c>
    </row>
    <row r="32" spans="1:30" s="9" customFormat="1" ht="15" thickBot="1" x14ac:dyDescent="0.25">
      <c r="A32" s="66" t="s">
        <v>32</v>
      </c>
      <c r="B32" s="53">
        <f>SUM(B30:B31)</f>
        <v>1.5</v>
      </c>
      <c r="C32" s="53"/>
      <c r="D32" s="53"/>
      <c r="E32" s="70"/>
      <c r="F32" s="70">
        <f>SUM(F30:F31)</f>
        <v>81229.5</v>
      </c>
      <c r="G32" s="70">
        <f t="shared" ref="G32:AB32" si="27">G31</f>
        <v>0</v>
      </c>
      <c r="H32" s="70">
        <f t="shared" si="27"/>
        <v>0</v>
      </c>
      <c r="I32" s="70">
        <f t="shared" si="27"/>
        <v>0</v>
      </c>
      <c r="J32" s="70">
        <f t="shared" si="27"/>
        <v>0</v>
      </c>
      <c r="K32" s="70">
        <f t="shared" si="27"/>
        <v>0</v>
      </c>
      <c r="L32" s="70">
        <f>SUM(L30:L31)</f>
        <v>8122.9500000000007</v>
      </c>
      <c r="M32" s="70">
        <f>SUM(M30:M31)</f>
        <v>89352.45</v>
      </c>
      <c r="N32" s="70"/>
      <c r="O32" s="70"/>
      <c r="P32" s="70">
        <f>SUM(P30:P31)</f>
        <v>81937.5</v>
      </c>
      <c r="Q32" s="70">
        <f t="shared" si="27"/>
        <v>0</v>
      </c>
      <c r="R32" s="70">
        <f t="shared" si="27"/>
        <v>0</v>
      </c>
      <c r="S32" s="70">
        <f t="shared" si="27"/>
        <v>0</v>
      </c>
      <c r="T32" s="70">
        <f t="shared" si="27"/>
        <v>0</v>
      </c>
      <c r="U32" s="70">
        <f t="shared" si="27"/>
        <v>0</v>
      </c>
      <c r="V32" s="70">
        <f t="shared" si="27"/>
        <v>0</v>
      </c>
      <c r="W32" s="70">
        <f t="shared" si="27"/>
        <v>0</v>
      </c>
      <c r="X32" s="70">
        <f t="shared" si="27"/>
        <v>0</v>
      </c>
      <c r="Y32" s="70">
        <f t="shared" si="27"/>
        <v>0</v>
      </c>
      <c r="Z32" s="70">
        <f t="shared" si="27"/>
        <v>0</v>
      </c>
      <c r="AA32" s="70">
        <f t="shared" si="27"/>
        <v>0</v>
      </c>
      <c r="AB32" s="70">
        <f t="shared" si="27"/>
        <v>0</v>
      </c>
      <c r="AC32" s="70">
        <f>SUM(AC30:AC31)</f>
        <v>8193.75</v>
      </c>
      <c r="AD32" s="70">
        <f>SUM(AD30:AD31)</f>
        <v>90131.25</v>
      </c>
    </row>
    <row r="33" spans="1:30" s="9" customFormat="1" ht="15" x14ac:dyDescent="0.25">
      <c r="A33" s="56" t="s">
        <v>208</v>
      </c>
      <c r="B33" s="10">
        <v>1</v>
      </c>
      <c r="C33" s="10"/>
      <c r="D33" s="72">
        <v>1</v>
      </c>
      <c r="E33" s="72">
        <v>49021</v>
      </c>
      <c r="F33" s="72">
        <f>B33*E33</f>
        <v>49021</v>
      </c>
      <c r="G33" s="73"/>
      <c r="H33" s="73"/>
      <c r="I33" s="73"/>
      <c r="J33" s="73"/>
      <c r="K33" s="73"/>
      <c r="L33" s="72">
        <f t="shared" ref="L33:L40" si="28">F33*10%</f>
        <v>4902.1000000000004</v>
      </c>
      <c r="M33" s="72">
        <f t="shared" ref="M33:M40" si="29">SUM(F33:L33)</f>
        <v>53923.1</v>
      </c>
      <c r="N33" s="72">
        <f t="shared" ref="N33:O40" si="30">D33</f>
        <v>1</v>
      </c>
      <c r="O33" s="72">
        <f t="shared" si="30"/>
        <v>49021</v>
      </c>
      <c r="P33" s="72">
        <f t="shared" ref="P33:P40" si="31">B33*O33</f>
        <v>49021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2">
        <f t="shared" ref="AC33:AC40" si="32">P33*10%</f>
        <v>4902.1000000000004</v>
      </c>
      <c r="AD33" s="72">
        <f t="shared" ref="AD33:AD40" si="33">SUM(P33:AC33)</f>
        <v>53923.1</v>
      </c>
    </row>
    <row r="34" spans="1:30" s="9" customFormat="1" ht="15" x14ac:dyDescent="0.25">
      <c r="A34" s="68" t="s">
        <v>210</v>
      </c>
      <c r="B34" s="12">
        <v>1</v>
      </c>
      <c r="C34" s="12"/>
      <c r="D34" s="74">
        <v>2</v>
      </c>
      <c r="E34" s="74">
        <v>49729</v>
      </c>
      <c r="F34" s="72">
        <f t="shared" ref="F34:F40" si="34">B34*E34</f>
        <v>49729</v>
      </c>
      <c r="G34" s="75"/>
      <c r="H34" s="75"/>
      <c r="I34" s="75"/>
      <c r="J34" s="75"/>
      <c r="K34" s="75"/>
      <c r="L34" s="72">
        <f t="shared" si="28"/>
        <v>4972.9000000000005</v>
      </c>
      <c r="M34" s="72">
        <f t="shared" si="29"/>
        <v>54701.9</v>
      </c>
      <c r="N34" s="72">
        <f t="shared" si="30"/>
        <v>2</v>
      </c>
      <c r="O34" s="72">
        <f t="shared" si="30"/>
        <v>49729</v>
      </c>
      <c r="P34" s="72">
        <f t="shared" si="31"/>
        <v>49729</v>
      </c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2">
        <f t="shared" si="32"/>
        <v>4972.9000000000005</v>
      </c>
      <c r="AD34" s="72">
        <f t="shared" si="33"/>
        <v>54701.9</v>
      </c>
    </row>
    <row r="35" spans="1:30" s="9" customFormat="1" ht="15" x14ac:dyDescent="0.25">
      <c r="A35" s="68" t="s">
        <v>211</v>
      </c>
      <c r="B35" s="12">
        <v>3</v>
      </c>
      <c r="C35" s="12"/>
      <c r="D35" s="74">
        <v>1</v>
      </c>
      <c r="E35" s="74">
        <v>49021</v>
      </c>
      <c r="F35" s="72">
        <f t="shared" si="34"/>
        <v>147063</v>
      </c>
      <c r="G35" s="75"/>
      <c r="H35" s="75"/>
      <c r="I35" s="74">
        <v>46766</v>
      </c>
      <c r="J35" s="75"/>
      <c r="K35" s="75"/>
      <c r="L35" s="72">
        <f t="shared" si="28"/>
        <v>14706.300000000001</v>
      </c>
      <c r="M35" s="72">
        <f t="shared" si="29"/>
        <v>208535.3</v>
      </c>
      <c r="N35" s="72">
        <f t="shared" si="30"/>
        <v>1</v>
      </c>
      <c r="O35" s="72">
        <f t="shared" si="30"/>
        <v>49021</v>
      </c>
      <c r="P35" s="72">
        <f t="shared" si="31"/>
        <v>147063</v>
      </c>
      <c r="Q35" s="75"/>
      <c r="R35" s="75"/>
      <c r="S35" s="74">
        <v>46766</v>
      </c>
      <c r="T35" s="75"/>
      <c r="U35" s="75"/>
      <c r="V35" s="75"/>
      <c r="W35" s="75"/>
      <c r="X35" s="75"/>
      <c r="Y35" s="75"/>
      <c r="Z35" s="75"/>
      <c r="AA35" s="75"/>
      <c r="AB35" s="75"/>
      <c r="AC35" s="72">
        <f t="shared" si="32"/>
        <v>14706.300000000001</v>
      </c>
      <c r="AD35" s="72">
        <f t="shared" si="33"/>
        <v>208535.3</v>
      </c>
    </row>
    <row r="36" spans="1:30" s="9" customFormat="1" ht="15" x14ac:dyDescent="0.25">
      <c r="A36" s="68" t="s">
        <v>197</v>
      </c>
      <c r="B36" s="12">
        <v>3.9</v>
      </c>
      <c r="C36" s="12"/>
      <c r="D36" s="74">
        <v>2</v>
      </c>
      <c r="E36" s="74">
        <v>49729</v>
      </c>
      <c r="F36" s="72">
        <f t="shared" si="34"/>
        <v>193943.1</v>
      </c>
      <c r="G36" s="75"/>
      <c r="H36" s="75"/>
      <c r="I36" s="74">
        <f>(17697*20%)*B36</f>
        <v>13803.66</v>
      </c>
      <c r="J36" s="75"/>
      <c r="K36" s="75"/>
      <c r="L36" s="72">
        <f t="shared" si="28"/>
        <v>19394.310000000001</v>
      </c>
      <c r="M36" s="72">
        <f t="shared" si="29"/>
        <v>227141.07</v>
      </c>
      <c r="N36" s="72">
        <f t="shared" si="30"/>
        <v>2</v>
      </c>
      <c r="O36" s="72">
        <f t="shared" si="30"/>
        <v>49729</v>
      </c>
      <c r="P36" s="72">
        <f t="shared" si="31"/>
        <v>193943.1</v>
      </c>
      <c r="Q36" s="75"/>
      <c r="R36" s="75"/>
      <c r="S36" s="74">
        <v>13803.66</v>
      </c>
      <c r="T36" s="75"/>
      <c r="U36" s="75"/>
      <c r="V36" s="75"/>
      <c r="W36" s="75"/>
      <c r="X36" s="75"/>
      <c r="Y36" s="75"/>
      <c r="Z36" s="75"/>
      <c r="AA36" s="75"/>
      <c r="AB36" s="75"/>
      <c r="AC36" s="72">
        <f t="shared" si="32"/>
        <v>19394.310000000001</v>
      </c>
      <c r="AD36" s="72">
        <f t="shared" si="33"/>
        <v>227141.07</v>
      </c>
    </row>
    <row r="37" spans="1:30" s="9" customFormat="1" ht="15" x14ac:dyDescent="0.25">
      <c r="A37" s="68" t="s">
        <v>198</v>
      </c>
      <c r="B37" s="12">
        <v>3</v>
      </c>
      <c r="C37" s="12"/>
      <c r="D37" s="74">
        <v>2</v>
      </c>
      <c r="E37" s="74">
        <v>49729</v>
      </c>
      <c r="F37" s="72">
        <f t="shared" si="34"/>
        <v>149187</v>
      </c>
      <c r="G37" s="75"/>
      <c r="H37" s="75"/>
      <c r="I37" s="74">
        <f>(17697*30%)*B37</f>
        <v>15927.3</v>
      </c>
      <c r="J37" s="75"/>
      <c r="K37" s="75"/>
      <c r="L37" s="72">
        <f t="shared" si="28"/>
        <v>14918.7</v>
      </c>
      <c r="M37" s="72">
        <f t="shared" si="29"/>
        <v>180033</v>
      </c>
      <c r="N37" s="72">
        <f t="shared" si="30"/>
        <v>2</v>
      </c>
      <c r="O37" s="72">
        <f t="shared" si="30"/>
        <v>49729</v>
      </c>
      <c r="P37" s="72">
        <f t="shared" si="31"/>
        <v>149187</v>
      </c>
      <c r="Q37" s="75"/>
      <c r="R37" s="75"/>
      <c r="S37" s="74">
        <v>15927.3</v>
      </c>
      <c r="T37" s="75"/>
      <c r="U37" s="75"/>
      <c r="V37" s="75"/>
      <c r="W37" s="75"/>
      <c r="X37" s="75"/>
      <c r="Y37" s="75"/>
      <c r="Z37" s="75"/>
      <c r="AA37" s="75"/>
      <c r="AB37" s="75"/>
      <c r="AC37" s="72">
        <f t="shared" si="32"/>
        <v>14918.7</v>
      </c>
      <c r="AD37" s="72">
        <f t="shared" si="33"/>
        <v>180033</v>
      </c>
    </row>
    <row r="38" spans="1:30" s="9" customFormat="1" ht="15" x14ac:dyDescent="0.25">
      <c r="A38" s="68" t="s">
        <v>213</v>
      </c>
      <c r="B38" s="12">
        <v>1</v>
      </c>
      <c r="C38" s="12"/>
      <c r="D38" s="74">
        <v>3</v>
      </c>
      <c r="E38" s="74">
        <v>50259</v>
      </c>
      <c r="F38" s="72">
        <f t="shared" si="34"/>
        <v>50259</v>
      </c>
      <c r="G38" s="75"/>
      <c r="H38" s="75"/>
      <c r="I38" s="75"/>
      <c r="J38" s="75"/>
      <c r="K38" s="75"/>
      <c r="L38" s="72">
        <f t="shared" si="28"/>
        <v>5025.9000000000005</v>
      </c>
      <c r="M38" s="72">
        <f t="shared" si="29"/>
        <v>55284.9</v>
      </c>
      <c r="N38" s="72">
        <f t="shared" si="30"/>
        <v>3</v>
      </c>
      <c r="O38" s="72">
        <f t="shared" si="30"/>
        <v>50259</v>
      </c>
      <c r="P38" s="72">
        <f t="shared" si="31"/>
        <v>50259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2">
        <f t="shared" si="32"/>
        <v>5025.9000000000005</v>
      </c>
      <c r="AD38" s="72">
        <f t="shared" si="33"/>
        <v>55284.9</v>
      </c>
    </row>
    <row r="39" spans="1:30" s="9" customFormat="1" ht="30" x14ac:dyDescent="0.25">
      <c r="A39" s="68" t="s">
        <v>209</v>
      </c>
      <c r="B39" s="111">
        <v>1</v>
      </c>
      <c r="C39" s="111"/>
      <c r="D39" s="112">
        <v>3</v>
      </c>
      <c r="E39" s="112">
        <v>50259</v>
      </c>
      <c r="F39" s="113">
        <f t="shared" si="34"/>
        <v>50259</v>
      </c>
      <c r="G39" s="114"/>
      <c r="H39" s="114"/>
      <c r="I39" s="114"/>
      <c r="J39" s="114"/>
      <c r="K39" s="114"/>
      <c r="L39" s="113">
        <f t="shared" si="28"/>
        <v>5025.9000000000005</v>
      </c>
      <c r="M39" s="113">
        <f t="shared" si="29"/>
        <v>55284.9</v>
      </c>
      <c r="N39" s="113">
        <f t="shared" si="30"/>
        <v>3</v>
      </c>
      <c r="O39" s="113">
        <f t="shared" si="30"/>
        <v>50259</v>
      </c>
      <c r="P39" s="113">
        <f t="shared" si="31"/>
        <v>50259</v>
      </c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3">
        <f t="shared" si="32"/>
        <v>5025.9000000000005</v>
      </c>
      <c r="AD39" s="113">
        <f t="shared" si="33"/>
        <v>55284.9</v>
      </c>
    </row>
    <row r="40" spans="1:30" s="9" customFormat="1" ht="15.75" thickBot="1" x14ac:dyDescent="0.3">
      <c r="A40" s="101" t="s">
        <v>212</v>
      </c>
      <c r="B40" s="14">
        <v>1</v>
      </c>
      <c r="C40" s="14"/>
      <c r="D40" s="102">
        <v>1</v>
      </c>
      <c r="E40" s="102">
        <v>49021</v>
      </c>
      <c r="F40" s="103">
        <f t="shared" si="34"/>
        <v>49021</v>
      </c>
      <c r="G40" s="104"/>
      <c r="H40" s="104"/>
      <c r="I40" s="104"/>
      <c r="J40" s="104"/>
      <c r="K40" s="104"/>
      <c r="L40" s="103">
        <f t="shared" si="28"/>
        <v>4902.1000000000004</v>
      </c>
      <c r="M40" s="103">
        <f t="shared" si="29"/>
        <v>53923.1</v>
      </c>
      <c r="N40" s="72">
        <f t="shared" si="30"/>
        <v>1</v>
      </c>
      <c r="O40" s="72">
        <f t="shared" si="30"/>
        <v>49021</v>
      </c>
      <c r="P40" s="72">
        <f t="shared" si="31"/>
        <v>49021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72">
        <f t="shared" si="32"/>
        <v>4902.1000000000004</v>
      </c>
      <c r="AD40" s="72">
        <f t="shared" si="33"/>
        <v>53923.1</v>
      </c>
    </row>
    <row r="41" spans="1:30" s="9" customFormat="1" ht="15" thickBot="1" x14ac:dyDescent="0.25">
      <c r="A41" s="63" t="s">
        <v>33</v>
      </c>
      <c r="B41" s="53">
        <f>SUM(B33:B40)</f>
        <v>14.9</v>
      </c>
      <c r="C41" s="53"/>
      <c r="D41" s="53"/>
      <c r="E41" s="53"/>
      <c r="F41" s="70">
        <f t="shared" ref="F41:M41" si="35">SUM(F33:F40)</f>
        <v>738482.1</v>
      </c>
      <c r="G41" s="70">
        <f t="shared" si="35"/>
        <v>0</v>
      </c>
      <c r="H41" s="70">
        <f t="shared" si="35"/>
        <v>0</v>
      </c>
      <c r="I41" s="70">
        <f t="shared" si="35"/>
        <v>76496.960000000006</v>
      </c>
      <c r="J41" s="70">
        <f t="shared" si="35"/>
        <v>0</v>
      </c>
      <c r="K41" s="70">
        <f t="shared" si="35"/>
        <v>0</v>
      </c>
      <c r="L41" s="70">
        <f t="shared" si="35"/>
        <v>73848.210000000006</v>
      </c>
      <c r="M41" s="70">
        <f t="shared" si="35"/>
        <v>888827.27</v>
      </c>
      <c r="N41" s="53"/>
      <c r="O41" s="53"/>
      <c r="P41" s="70">
        <f t="shared" ref="P41:AD41" si="36">SUM(P33:P40)</f>
        <v>738482.1</v>
      </c>
      <c r="Q41" s="70">
        <f t="shared" si="36"/>
        <v>0</v>
      </c>
      <c r="R41" s="70">
        <f t="shared" si="36"/>
        <v>0</v>
      </c>
      <c r="S41" s="70">
        <f t="shared" si="36"/>
        <v>76496.960000000006</v>
      </c>
      <c r="T41" s="70">
        <f t="shared" si="36"/>
        <v>0</v>
      </c>
      <c r="U41" s="70">
        <f t="shared" si="36"/>
        <v>0</v>
      </c>
      <c r="V41" s="70">
        <f t="shared" si="36"/>
        <v>0</v>
      </c>
      <c r="W41" s="70">
        <f t="shared" si="36"/>
        <v>0</v>
      </c>
      <c r="X41" s="70">
        <f t="shared" si="36"/>
        <v>0</v>
      </c>
      <c r="Y41" s="70">
        <f t="shared" si="36"/>
        <v>0</v>
      </c>
      <c r="Z41" s="70">
        <f t="shared" si="36"/>
        <v>0</v>
      </c>
      <c r="AA41" s="70">
        <f t="shared" si="36"/>
        <v>0</v>
      </c>
      <c r="AB41" s="70">
        <f t="shared" si="36"/>
        <v>0</v>
      </c>
      <c r="AC41" s="70">
        <f t="shared" si="36"/>
        <v>73848.210000000006</v>
      </c>
      <c r="AD41" s="70">
        <f t="shared" si="36"/>
        <v>888827.27</v>
      </c>
    </row>
    <row r="42" spans="1:30" s="9" customFormat="1" ht="14.25" x14ac:dyDescent="0.2">
      <c r="A42" s="76" t="s">
        <v>34</v>
      </c>
      <c r="B42" s="77">
        <f>B24+B29+B32+B41</f>
        <v>26.4</v>
      </c>
      <c r="C42" s="77"/>
      <c r="D42" s="77"/>
      <c r="E42" s="77"/>
      <c r="F42" s="73">
        <f t="shared" ref="F42:AD42" si="37">F24+F29+F32+F41</f>
        <v>1353806.1</v>
      </c>
      <c r="G42" s="73">
        <f t="shared" si="37"/>
        <v>0</v>
      </c>
      <c r="H42" s="73">
        <f t="shared" si="37"/>
        <v>0</v>
      </c>
      <c r="I42" s="73">
        <f t="shared" si="37"/>
        <v>170557.96000000002</v>
      </c>
      <c r="J42" s="73">
        <f t="shared" si="37"/>
        <v>0</v>
      </c>
      <c r="K42" s="73">
        <f t="shared" si="37"/>
        <v>0</v>
      </c>
      <c r="L42" s="73">
        <f t="shared" si="37"/>
        <v>135380.60999999999</v>
      </c>
      <c r="M42" s="73">
        <f t="shared" si="37"/>
        <v>1659744.67</v>
      </c>
      <c r="N42" s="77"/>
      <c r="O42" s="77"/>
      <c r="P42" s="73">
        <f t="shared" si="37"/>
        <v>1848171.6</v>
      </c>
      <c r="Q42" s="73">
        <f t="shared" si="37"/>
        <v>0</v>
      </c>
      <c r="R42" s="73">
        <f t="shared" si="37"/>
        <v>0</v>
      </c>
      <c r="S42" s="73">
        <f t="shared" si="37"/>
        <v>219375.2</v>
      </c>
      <c r="T42" s="73">
        <f t="shared" si="37"/>
        <v>0</v>
      </c>
      <c r="U42" s="73">
        <f t="shared" si="37"/>
        <v>0</v>
      </c>
      <c r="V42" s="73">
        <f t="shared" si="37"/>
        <v>0</v>
      </c>
      <c r="W42" s="73">
        <f t="shared" si="37"/>
        <v>0</v>
      </c>
      <c r="X42" s="73">
        <f t="shared" si="37"/>
        <v>0</v>
      </c>
      <c r="Y42" s="73">
        <f t="shared" si="37"/>
        <v>0</v>
      </c>
      <c r="Z42" s="73">
        <f t="shared" si="37"/>
        <v>0</v>
      </c>
      <c r="AA42" s="73">
        <f t="shared" si="37"/>
        <v>0</v>
      </c>
      <c r="AB42" s="73">
        <f t="shared" si="37"/>
        <v>0</v>
      </c>
      <c r="AC42" s="73">
        <f t="shared" si="37"/>
        <v>184817.15999999997</v>
      </c>
      <c r="AD42" s="73">
        <f t="shared" si="37"/>
        <v>2252363.96</v>
      </c>
    </row>
    <row r="44" spans="1:30" x14ac:dyDescent="0.2">
      <c r="A44" s="21" t="s">
        <v>35</v>
      </c>
      <c r="H44" s="21"/>
      <c r="I44" s="21"/>
      <c r="J44" s="21"/>
      <c r="K44" s="21"/>
    </row>
  </sheetData>
  <mergeCells count="41">
    <mergeCell ref="T4:AD4"/>
    <mergeCell ref="A2:A3"/>
    <mergeCell ref="T2:AD3"/>
    <mergeCell ref="T1:AD1"/>
    <mergeCell ref="H15:H17"/>
    <mergeCell ref="I15:I17"/>
    <mergeCell ref="J15:J17"/>
    <mergeCell ref="K15:K17"/>
    <mergeCell ref="L15:L17"/>
    <mergeCell ref="R15:R17"/>
    <mergeCell ref="S15:S17"/>
    <mergeCell ref="T15:T17"/>
    <mergeCell ref="U15:AA15"/>
    <mergeCell ref="P14:P17"/>
    <mergeCell ref="Q14:Q17"/>
    <mergeCell ref="R14:AA14"/>
    <mergeCell ref="AB14:AC14"/>
    <mergeCell ref="AD14:AD17"/>
    <mergeCell ref="AB15:AB17"/>
    <mergeCell ref="AC15:AC17"/>
    <mergeCell ref="U16:W16"/>
    <mergeCell ref="X16:X17"/>
    <mergeCell ref="Y16:Y17"/>
    <mergeCell ref="Z16:Z17"/>
    <mergeCell ref="AA16:AA17"/>
    <mergeCell ref="F11:K11"/>
    <mergeCell ref="I2:M3"/>
    <mergeCell ref="A8:AD8"/>
    <mergeCell ref="A9:AD9"/>
    <mergeCell ref="O14:O17"/>
    <mergeCell ref="A14:A17"/>
    <mergeCell ref="B14:B17"/>
    <mergeCell ref="C14:C17"/>
    <mergeCell ref="D14:D17"/>
    <mergeCell ref="E14:E17"/>
    <mergeCell ref="F14:F17"/>
    <mergeCell ref="G14:G17"/>
    <mergeCell ref="H14:J14"/>
    <mergeCell ref="K14:L14"/>
    <mergeCell ref="M14:M17"/>
    <mergeCell ref="N14:N17"/>
  </mergeCells>
  <pageMargins left="0" right="0" top="0.55118110236220474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F52"/>
  <sheetViews>
    <sheetView workbookViewId="0">
      <selection activeCell="X19" sqref="X19"/>
    </sheetView>
  </sheetViews>
  <sheetFormatPr defaultRowHeight="12.75" x14ac:dyDescent="0.2"/>
  <cols>
    <col min="1" max="1" width="26.28515625" customWidth="1"/>
    <col min="2" max="4" width="6.7109375" customWidth="1"/>
    <col min="5" max="5" width="10" customWidth="1"/>
    <col min="6" max="6" width="8.42578125" customWidth="1"/>
    <col min="7" max="12" width="6.7109375" customWidth="1"/>
    <col min="13" max="13" width="8.140625" customWidth="1"/>
    <col min="14" max="14" width="6.7109375" customWidth="1"/>
    <col min="15" max="15" width="10.85546875" customWidth="1"/>
    <col min="16" max="16" width="9.28515625" customWidth="1"/>
    <col min="17" max="29" width="6.7109375" customWidth="1"/>
    <col min="30" max="30" width="8.5703125" customWidth="1"/>
    <col min="31" max="31" width="8" customWidth="1"/>
    <col min="32" max="32" width="8.85546875" customWidth="1"/>
  </cols>
  <sheetData>
    <row r="3" spans="1:32" x14ac:dyDescent="0.2">
      <c r="A3" t="s">
        <v>29</v>
      </c>
      <c r="B3">
        <v>15</v>
      </c>
      <c r="F3">
        <v>1604587</v>
      </c>
      <c r="G3">
        <v>0</v>
      </c>
      <c r="H3">
        <v>0</v>
      </c>
      <c r="I3">
        <v>0</v>
      </c>
      <c r="J3">
        <v>0</v>
      </c>
      <c r="K3">
        <v>0</v>
      </c>
      <c r="L3">
        <v>160458.70000000001</v>
      </c>
      <c r="M3">
        <v>1765045.7000000002</v>
      </c>
      <c r="P3">
        <v>2296451</v>
      </c>
      <c r="Q3">
        <v>0</v>
      </c>
      <c r="R3">
        <v>0</v>
      </c>
      <c r="S3">
        <v>0</v>
      </c>
      <c r="T3">
        <v>0</v>
      </c>
      <c r="U3">
        <v>668680.5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229645.10000000003</v>
      </c>
      <c r="AD3">
        <v>3194776.6000000006</v>
      </c>
      <c r="AE3">
        <v>1765045.7000000002</v>
      </c>
      <c r="AF3">
        <v>1429730.9000000001</v>
      </c>
    </row>
    <row r="4" spans="1:32" x14ac:dyDescent="0.2">
      <c r="A4" t="s">
        <v>29</v>
      </c>
      <c r="B4">
        <v>2</v>
      </c>
      <c r="F4">
        <v>210594</v>
      </c>
      <c r="L4">
        <v>21059.4</v>
      </c>
      <c r="M4">
        <v>231653.4</v>
      </c>
      <c r="P4">
        <v>315891</v>
      </c>
      <c r="AC4">
        <v>31589.100000000002</v>
      </c>
      <c r="AD4">
        <v>347480.1</v>
      </c>
      <c r="AE4">
        <v>231653.4</v>
      </c>
      <c r="AF4">
        <v>115826.69999999998</v>
      </c>
    </row>
    <row r="5" spans="1:32" x14ac:dyDescent="0.2">
      <c r="B5">
        <f>SUM(B3:B4)</f>
        <v>17</v>
      </c>
      <c r="F5">
        <f t="shared" ref="F5:M5" si="0">SUM(F3:F4)</f>
        <v>1815181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181518.1</v>
      </c>
      <c r="M5">
        <f t="shared" si="0"/>
        <v>1996699.1</v>
      </c>
      <c r="P5">
        <f t="shared" ref="P5:AF5" si="1">SUM(P3:P4)</f>
        <v>2612342</v>
      </c>
      <c r="Q5">
        <f t="shared" si="1"/>
        <v>0</v>
      </c>
      <c r="R5">
        <f t="shared" si="1"/>
        <v>0</v>
      </c>
      <c r="S5">
        <f t="shared" si="1"/>
        <v>0</v>
      </c>
      <c r="T5">
        <f t="shared" si="1"/>
        <v>0</v>
      </c>
      <c r="U5">
        <f t="shared" si="1"/>
        <v>668680.5</v>
      </c>
      <c r="V5">
        <f t="shared" si="1"/>
        <v>0</v>
      </c>
      <c r="W5">
        <f t="shared" si="1"/>
        <v>0</v>
      </c>
      <c r="X5">
        <f t="shared" si="1"/>
        <v>0</v>
      </c>
      <c r="Y5">
        <f t="shared" si="1"/>
        <v>0</v>
      </c>
      <c r="Z5">
        <f t="shared" si="1"/>
        <v>0</v>
      </c>
      <c r="AA5">
        <f t="shared" si="1"/>
        <v>0</v>
      </c>
      <c r="AB5">
        <f t="shared" si="1"/>
        <v>0</v>
      </c>
      <c r="AC5">
        <f t="shared" si="1"/>
        <v>261234.20000000004</v>
      </c>
      <c r="AD5">
        <f t="shared" si="1"/>
        <v>3542256.7000000007</v>
      </c>
      <c r="AE5">
        <f t="shared" si="1"/>
        <v>1996699.1</v>
      </c>
      <c r="AF5">
        <f t="shared" si="1"/>
        <v>1545557.6</v>
      </c>
    </row>
    <row r="6" spans="1:32" x14ac:dyDescent="0.2">
      <c r="A6" t="s">
        <v>29</v>
      </c>
      <c r="B6">
        <v>17</v>
      </c>
      <c r="F6">
        <v>1815181</v>
      </c>
      <c r="G6">
        <v>0</v>
      </c>
      <c r="H6">
        <v>0</v>
      </c>
      <c r="I6">
        <v>0</v>
      </c>
      <c r="J6">
        <v>0</v>
      </c>
      <c r="K6">
        <v>0</v>
      </c>
      <c r="L6">
        <v>181518.10000000003</v>
      </c>
      <c r="M6">
        <v>1996699.1</v>
      </c>
      <c r="P6">
        <v>2612342</v>
      </c>
      <c r="Q6">
        <v>0</v>
      </c>
      <c r="R6">
        <v>0</v>
      </c>
      <c r="S6">
        <v>0</v>
      </c>
      <c r="T6">
        <v>0</v>
      </c>
      <c r="U6">
        <v>668680.5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261234.2</v>
      </c>
      <c r="AD6">
        <v>3542256.7</v>
      </c>
      <c r="AE6">
        <v>1996699.1</v>
      </c>
      <c r="AF6">
        <v>1545557.6000000003</v>
      </c>
    </row>
    <row r="7" spans="1:32" x14ac:dyDescent="0.2">
      <c r="B7">
        <f>B6-B5</f>
        <v>0</v>
      </c>
      <c r="C7">
        <f t="shared" ref="C7:AF7" si="2">C6-C5</f>
        <v>0</v>
      </c>
      <c r="D7">
        <f t="shared" si="2"/>
        <v>0</v>
      </c>
      <c r="E7">
        <f t="shared" si="2"/>
        <v>0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</row>
    <row r="11" spans="1:32" x14ac:dyDescent="0.2">
      <c r="A11" t="s">
        <v>30</v>
      </c>
      <c r="B11">
        <v>25.930000000000003</v>
      </c>
      <c r="F11">
        <v>1850643.72</v>
      </c>
      <c r="G11">
        <v>0</v>
      </c>
      <c r="H11">
        <v>101227</v>
      </c>
      <c r="I11">
        <v>0</v>
      </c>
      <c r="J11">
        <v>4424</v>
      </c>
      <c r="K11">
        <v>13272</v>
      </c>
      <c r="L11">
        <v>185064.37200000003</v>
      </c>
      <c r="M11">
        <v>2154631.0920000002</v>
      </c>
      <c r="P11">
        <v>2498457.79</v>
      </c>
      <c r="R11">
        <v>101227</v>
      </c>
      <c r="S11">
        <v>0</v>
      </c>
      <c r="T11">
        <v>4424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13272</v>
      </c>
      <c r="AC11">
        <v>249845.77900000001</v>
      </c>
      <c r="AD11">
        <v>2867226.5689999997</v>
      </c>
      <c r="AE11">
        <v>2154631.0920000002</v>
      </c>
      <c r="AF11">
        <v>712595.47699999984</v>
      </c>
    </row>
    <row r="12" spans="1:32" x14ac:dyDescent="0.2">
      <c r="A12" t="s">
        <v>30</v>
      </c>
      <c r="B12">
        <v>7.6499999999999995</v>
      </c>
      <c r="F12">
        <v>525742.62</v>
      </c>
      <c r="G12">
        <v>0</v>
      </c>
      <c r="H12">
        <v>51322</v>
      </c>
      <c r="I12">
        <v>0</v>
      </c>
      <c r="J12">
        <v>0</v>
      </c>
      <c r="K12">
        <v>0</v>
      </c>
      <c r="L12">
        <v>52574.26200000001</v>
      </c>
      <c r="M12">
        <v>629638.8820000001</v>
      </c>
      <c r="P12">
        <v>761535.73</v>
      </c>
      <c r="Q12">
        <v>0</v>
      </c>
      <c r="R12">
        <v>51322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76153.573000000004</v>
      </c>
      <c r="AD12">
        <v>889011.30299999984</v>
      </c>
      <c r="AE12">
        <v>629638.8820000001</v>
      </c>
      <c r="AF12">
        <v>259372.42099999997</v>
      </c>
    </row>
    <row r="13" spans="1:32" x14ac:dyDescent="0.2">
      <c r="A13" t="s">
        <v>30</v>
      </c>
      <c r="B13">
        <v>4</v>
      </c>
      <c r="F13">
        <v>297663</v>
      </c>
      <c r="G13">
        <v>0</v>
      </c>
      <c r="H13">
        <v>0</v>
      </c>
      <c r="I13">
        <v>94061</v>
      </c>
      <c r="J13">
        <v>0</v>
      </c>
      <c r="K13">
        <v>0</v>
      </c>
      <c r="L13">
        <v>29766.3</v>
      </c>
      <c r="M13">
        <v>421490.3</v>
      </c>
      <c r="P13">
        <v>676378.5</v>
      </c>
      <c r="Q13">
        <v>0</v>
      </c>
      <c r="R13">
        <v>0</v>
      </c>
      <c r="S13">
        <v>142878.24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67637.850000000006</v>
      </c>
      <c r="AD13">
        <v>886894.59</v>
      </c>
      <c r="AE13">
        <v>421490.3</v>
      </c>
      <c r="AF13">
        <v>163714.65000000002</v>
      </c>
    </row>
    <row r="14" spans="1:32" x14ac:dyDescent="0.2">
      <c r="B14">
        <f>SUM(B11:B13)</f>
        <v>37.580000000000005</v>
      </c>
      <c r="F14">
        <f t="shared" ref="F14:M14" si="3">SUM(F11:F13)</f>
        <v>2674049.34</v>
      </c>
      <c r="G14">
        <f t="shared" si="3"/>
        <v>0</v>
      </c>
      <c r="H14">
        <f t="shared" si="3"/>
        <v>152549</v>
      </c>
      <c r="I14">
        <f t="shared" si="3"/>
        <v>94061</v>
      </c>
      <c r="J14">
        <f t="shared" si="3"/>
        <v>4424</v>
      </c>
      <c r="K14">
        <f t="shared" si="3"/>
        <v>13272</v>
      </c>
      <c r="L14">
        <f t="shared" si="3"/>
        <v>267404.93400000007</v>
      </c>
      <c r="M14">
        <f t="shared" si="3"/>
        <v>3205760.2740000002</v>
      </c>
      <c r="P14">
        <f t="shared" ref="P14:AF14" si="4">SUM(P11:P13)</f>
        <v>3936372.02</v>
      </c>
      <c r="Q14">
        <f t="shared" si="4"/>
        <v>0</v>
      </c>
      <c r="R14">
        <f t="shared" si="4"/>
        <v>152549</v>
      </c>
      <c r="S14">
        <f t="shared" si="4"/>
        <v>142878.24</v>
      </c>
      <c r="T14">
        <f t="shared" si="4"/>
        <v>4424</v>
      </c>
      <c r="U14">
        <f t="shared" si="4"/>
        <v>0</v>
      </c>
      <c r="V14">
        <f t="shared" si="4"/>
        <v>0</v>
      </c>
      <c r="W14">
        <f t="shared" si="4"/>
        <v>0</v>
      </c>
      <c r="X14">
        <f t="shared" si="4"/>
        <v>0</v>
      </c>
      <c r="Y14">
        <f t="shared" si="4"/>
        <v>0</v>
      </c>
      <c r="Z14">
        <f t="shared" si="4"/>
        <v>0</v>
      </c>
      <c r="AA14">
        <f t="shared" si="4"/>
        <v>0</v>
      </c>
      <c r="AB14">
        <f t="shared" si="4"/>
        <v>13272</v>
      </c>
      <c r="AC14">
        <f t="shared" si="4"/>
        <v>393637.20200000005</v>
      </c>
      <c r="AD14">
        <f t="shared" si="4"/>
        <v>4643132.4619999994</v>
      </c>
      <c r="AE14">
        <f t="shared" si="4"/>
        <v>3205760.2740000002</v>
      </c>
      <c r="AF14">
        <f t="shared" si="4"/>
        <v>1135682.548</v>
      </c>
    </row>
    <row r="15" spans="1:32" x14ac:dyDescent="0.2">
      <c r="A15" t="s">
        <v>30</v>
      </c>
      <c r="B15">
        <v>40.58</v>
      </c>
      <c r="F15">
        <v>2903933.3400000003</v>
      </c>
      <c r="G15">
        <v>0</v>
      </c>
      <c r="H15">
        <v>152549</v>
      </c>
      <c r="I15">
        <v>94061</v>
      </c>
      <c r="J15">
        <v>4424</v>
      </c>
      <c r="K15">
        <v>13272</v>
      </c>
      <c r="L15">
        <v>290393.33399999997</v>
      </c>
      <c r="M15">
        <v>3458632.6740000006</v>
      </c>
      <c r="P15">
        <v>4051314.02</v>
      </c>
      <c r="Q15">
        <v>0</v>
      </c>
      <c r="R15">
        <v>152549</v>
      </c>
      <c r="S15">
        <v>142878.24</v>
      </c>
      <c r="T15">
        <v>4424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13272</v>
      </c>
      <c r="AC15">
        <v>405131.402</v>
      </c>
      <c r="AD15">
        <v>4765144.6619999995</v>
      </c>
      <c r="AE15">
        <v>3507449.9140000008</v>
      </c>
      <c r="AF15">
        <v>1257694.7480000001</v>
      </c>
    </row>
    <row r="16" spans="1:32" s="95" customFormat="1" x14ac:dyDescent="0.2">
      <c r="A16" s="95" t="s">
        <v>30</v>
      </c>
      <c r="B16" s="95">
        <f>B15-B14</f>
        <v>2.9999999999999929</v>
      </c>
      <c r="C16" s="95">
        <f t="shared" ref="C16:AF16" si="5">C15-C14</f>
        <v>0</v>
      </c>
      <c r="D16" s="95">
        <f t="shared" si="5"/>
        <v>0</v>
      </c>
      <c r="E16" s="95">
        <f t="shared" si="5"/>
        <v>0</v>
      </c>
      <c r="F16" s="95">
        <f t="shared" si="5"/>
        <v>229884.00000000047</v>
      </c>
      <c r="G16" s="95">
        <f t="shared" si="5"/>
        <v>0</v>
      </c>
      <c r="H16" s="95">
        <f t="shared" si="5"/>
        <v>0</v>
      </c>
      <c r="I16" s="95">
        <f t="shared" si="5"/>
        <v>0</v>
      </c>
      <c r="J16" s="95">
        <f t="shared" si="5"/>
        <v>0</v>
      </c>
      <c r="K16" s="95">
        <f t="shared" si="5"/>
        <v>0</v>
      </c>
      <c r="L16" s="95">
        <f t="shared" si="5"/>
        <v>22988.399999999907</v>
      </c>
      <c r="M16" s="95">
        <f t="shared" si="5"/>
        <v>252872.40000000037</v>
      </c>
      <c r="N16" s="95">
        <f t="shared" si="5"/>
        <v>0</v>
      </c>
      <c r="O16" s="95">
        <f t="shared" si="5"/>
        <v>0</v>
      </c>
      <c r="P16" s="95">
        <f t="shared" si="5"/>
        <v>114942</v>
      </c>
      <c r="Q16" s="95">
        <f t="shared" si="5"/>
        <v>0</v>
      </c>
      <c r="R16" s="95">
        <f t="shared" si="5"/>
        <v>0</v>
      </c>
      <c r="S16" s="95">
        <f t="shared" si="5"/>
        <v>0</v>
      </c>
      <c r="T16" s="95">
        <f t="shared" si="5"/>
        <v>0</v>
      </c>
      <c r="U16" s="95">
        <f t="shared" si="5"/>
        <v>0</v>
      </c>
      <c r="V16" s="95">
        <f t="shared" si="5"/>
        <v>0</v>
      </c>
      <c r="W16" s="95">
        <f t="shared" si="5"/>
        <v>0</v>
      </c>
      <c r="X16" s="95">
        <f t="shared" si="5"/>
        <v>0</v>
      </c>
      <c r="Y16" s="95">
        <f t="shared" si="5"/>
        <v>0</v>
      </c>
      <c r="Z16" s="95">
        <f t="shared" si="5"/>
        <v>0</v>
      </c>
      <c r="AA16" s="95">
        <f t="shared" si="5"/>
        <v>0</v>
      </c>
      <c r="AB16" s="95">
        <f t="shared" si="5"/>
        <v>0</v>
      </c>
      <c r="AC16" s="95">
        <f t="shared" si="5"/>
        <v>11494.199999999953</v>
      </c>
      <c r="AD16" s="95">
        <f t="shared" si="5"/>
        <v>122012.20000000019</v>
      </c>
      <c r="AE16" s="95">
        <f t="shared" si="5"/>
        <v>301689.6400000006</v>
      </c>
      <c r="AF16" s="95">
        <f t="shared" si="5"/>
        <v>122012.20000000019</v>
      </c>
    </row>
    <row r="21" spans="1:32" x14ac:dyDescent="0.2">
      <c r="A21" t="s">
        <v>31</v>
      </c>
      <c r="B21">
        <v>14.5</v>
      </c>
      <c r="F21">
        <v>1053945.5</v>
      </c>
      <c r="G21">
        <v>10618</v>
      </c>
      <c r="H21">
        <v>0</v>
      </c>
      <c r="I21">
        <v>0</v>
      </c>
      <c r="J21">
        <v>0</v>
      </c>
      <c r="K21">
        <v>0</v>
      </c>
      <c r="L21">
        <v>105394.55</v>
      </c>
      <c r="M21">
        <v>1169958.05</v>
      </c>
      <c r="P21">
        <v>1093233</v>
      </c>
      <c r="Q21">
        <v>10618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109323.30000000002</v>
      </c>
      <c r="AD21">
        <v>1213174.3</v>
      </c>
      <c r="AE21">
        <v>1169958.05</v>
      </c>
      <c r="AF21">
        <v>43216.25</v>
      </c>
    </row>
    <row r="22" spans="1:32" x14ac:dyDescent="0.2">
      <c r="A22" t="s">
        <v>31</v>
      </c>
      <c r="B22">
        <v>1.5</v>
      </c>
      <c r="F22">
        <v>112287</v>
      </c>
      <c r="G22">
        <v>0</v>
      </c>
      <c r="H22">
        <v>0</v>
      </c>
      <c r="I22">
        <v>0</v>
      </c>
      <c r="J22">
        <v>0</v>
      </c>
      <c r="K22">
        <v>0</v>
      </c>
      <c r="L22">
        <v>11228.7</v>
      </c>
      <c r="M22">
        <v>123515.70000000001</v>
      </c>
      <c r="P22">
        <v>112287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11228.7</v>
      </c>
      <c r="AD22">
        <v>123515.70000000001</v>
      </c>
      <c r="AE22">
        <v>123515.70000000001</v>
      </c>
      <c r="AF22">
        <v>0</v>
      </c>
    </row>
    <row r="23" spans="1:32" x14ac:dyDescent="0.2">
      <c r="A23" t="s">
        <v>31</v>
      </c>
      <c r="B23">
        <v>3</v>
      </c>
      <c r="F23">
        <v>236431.5</v>
      </c>
      <c r="G23">
        <v>0</v>
      </c>
      <c r="H23">
        <v>0</v>
      </c>
      <c r="I23">
        <v>0</v>
      </c>
      <c r="J23">
        <v>0</v>
      </c>
      <c r="K23">
        <v>0</v>
      </c>
      <c r="L23">
        <v>23643.15</v>
      </c>
      <c r="M23">
        <v>260074.65</v>
      </c>
      <c r="P23">
        <v>236431.5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23643.15</v>
      </c>
      <c r="AD23">
        <v>260074.65</v>
      </c>
      <c r="AE23">
        <v>260074.65</v>
      </c>
      <c r="AF23">
        <v>0</v>
      </c>
    </row>
    <row r="24" spans="1:32" x14ac:dyDescent="0.2">
      <c r="B24">
        <f>SUM(B21:B23)</f>
        <v>19</v>
      </c>
      <c r="E24">
        <f t="shared" ref="E24:M24" si="6">SUM(E21:E23)</f>
        <v>0</v>
      </c>
      <c r="F24">
        <f t="shared" si="6"/>
        <v>1402664</v>
      </c>
      <c r="G24">
        <f t="shared" si="6"/>
        <v>10618</v>
      </c>
      <c r="H24">
        <f t="shared" si="6"/>
        <v>0</v>
      </c>
      <c r="I24">
        <f t="shared" si="6"/>
        <v>0</v>
      </c>
      <c r="J24">
        <f t="shared" si="6"/>
        <v>0</v>
      </c>
      <c r="K24">
        <f t="shared" si="6"/>
        <v>0</v>
      </c>
      <c r="L24">
        <f t="shared" si="6"/>
        <v>140266.4</v>
      </c>
      <c r="M24">
        <f t="shared" si="6"/>
        <v>1553548.4</v>
      </c>
      <c r="O24">
        <f t="shared" ref="O24:AF24" si="7">SUM(O21:O23)</f>
        <v>0</v>
      </c>
      <c r="P24">
        <f t="shared" si="7"/>
        <v>1441951.5</v>
      </c>
      <c r="Q24">
        <f t="shared" si="7"/>
        <v>10618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>
        <f t="shared" si="7"/>
        <v>0</v>
      </c>
      <c r="AA24">
        <f t="shared" si="7"/>
        <v>0</v>
      </c>
      <c r="AB24">
        <f t="shared" si="7"/>
        <v>0</v>
      </c>
      <c r="AC24">
        <f t="shared" si="7"/>
        <v>144195.15000000002</v>
      </c>
      <c r="AD24">
        <f t="shared" si="7"/>
        <v>1596764.65</v>
      </c>
      <c r="AE24">
        <f t="shared" si="7"/>
        <v>1553548.4</v>
      </c>
      <c r="AF24">
        <f t="shared" si="7"/>
        <v>43216.25</v>
      </c>
    </row>
    <row r="25" spans="1:32" x14ac:dyDescent="0.2">
      <c r="A25" t="s">
        <v>31</v>
      </c>
      <c r="B25">
        <v>19</v>
      </c>
      <c r="F25">
        <v>1402664</v>
      </c>
      <c r="G25">
        <v>10618</v>
      </c>
      <c r="H25">
        <v>0</v>
      </c>
      <c r="I25">
        <v>0</v>
      </c>
      <c r="J25">
        <v>0</v>
      </c>
      <c r="K25">
        <v>0</v>
      </c>
      <c r="L25">
        <v>140266.4</v>
      </c>
      <c r="M25">
        <v>1553548.4000000001</v>
      </c>
      <c r="P25">
        <v>1441951.5</v>
      </c>
      <c r="Q25">
        <v>10618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144195.15</v>
      </c>
      <c r="AD25">
        <v>1596764.6500000004</v>
      </c>
      <c r="AE25">
        <v>1553548.4000000001</v>
      </c>
      <c r="AF25">
        <v>43216.25</v>
      </c>
    </row>
    <row r="26" spans="1:32" s="95" customFormat="1" x14ac:dyDescent="0.2">
      <c r="B26" s="95">
        <f>B25-B24</f>
        <v>0</v>
      </c>
      <c r="C26" s="95">
        <f t="shared" ref="C26:AF26" si="8">C25-C24</f>
        <v>0</v>
      </c>
      <c r="D26" s="95">
        <f t="shared" si="8"/>
        <v>0</v>
      </c>
      <c r="E26" s="95">
        <f t="shared" si="8"/>
        <v>0</v>
      </c>
      <c r="F26" s="95">
        <f t="shared" si="8"/>
        <v>0</v>
      </c>
      <c r="G26" s="95">
        <f t="shared" si="8"/>
        <v>0</v>
      </c>
      <c r="H26" s="95">
        <f t="shared" si="8"/>
        <v>0</v>
      </c>
      <c r="I26" s="95">
        <f t="shared" si="8"/>
        <v>0</v>
      </c>
      <c r="J26" s="95">
        <f t="shared" si="8"/>
        <v>0</v>
      </c>
      <c r="K26" s="95">
        <f t="shared" si="8"/>
        <v>0</v>
      </c>
      <c r="L26" s="95">
        <f t="shared" si="8"/>
        <v>0</v>
      </c>
      <c r="M26" s="95">
        <f t="shared" si="8"/>
        <v>0</v>
      </c>
      <c r="N26" s="95">
        <f t="shared" si="8"/>
        <v>0</v>
      </c>
      <c r="O26" s="95">
        <f t="shared" si="8"/>
        <v>0</v>
      </c>
      <c r="P26" s="95">
        <f t="shared" si="8"/>
        <v>0</v>
      </c>
      <c r="Q26" s="95">
        <f t="shared" si="8"/>
        <v>0</v>
      </c>
      <c r="R26" s="95">
        <f t="shared" si="8"/>
        <v>0</v>
      </c>
      <c r="S26" s="95">
        <f t="shared" si="8"/>
        <v>0</v>
      </c>
      <c r="T26" s="95">
        <f t="shared" si="8"/>
        <v>0</v>
      </c>
      <c r="U26" s="95">
        <f t="shared" si="8"/>
        <v>0</v>
      </c>
      <c r="V26" s="95">
        <f t="shared" si="8"/>
        <v>0</v>
      </c>
      <c r="W26" s="95">
        <f t="shared" si="8"/>
        <v>0</v>
      </c>
      <c r="X26" s="95">
        <f t="shared" si="8"/>
        <v>0</v>
      </c>
      <c r="Y26" s="95">
        <f t="shared" si="8"/>
        <v>0</v>
      </c>
      <c r="Z26" s="95">
        <f t="shared" si="8"/>
        <v>0</v>
      </c>
      <c r="AA26" s="95">
        <f t="shared" si="8"/>
        <v>0</v>
      </c>
      <c r="AB26" s="95">
        <f t="shared" si="8"/>
        <v>0</v>
      </c>
      <c r="AC26" s="95">
        <f t="shared" si="8"/>
        <v>0</v>
      </c>
      <c r="AD26" s="95">
        <f t="shared" si="8"/>
        <v>0</v>
      </c>
      <c r="AE26" s="95">
        <f t="shared" si="8"/>
        <v>0</v>
      </c>
      <c r="AF26" s="95">
        <f t="shared" si="8"/>
        <v>0</v>
      </c>
    </row>
    <row r="30" spans="1:32" x14ac:dyDescent="0.2">
      <c r="A30" t="s">
        <v>32</v>
      </c>
      <c r="B30">
        <v>2.5</v>
      </c>
      <c r="F30">
        <v>133258.5</v>
      </c>
      <c r="G30">
        <v>0</v>
      </c>
      <c r="H30">
        <v>0</v>
      </c>
      <c r="I30">
        <v>0</v>
      </c>
      <c r="J30">
        <v>0</v>
      </c>
      <c r="K30">
        <v>0</v>
      </c>
      <c r="L30">
        <v>13325.850000000002</v>
      </c>
      <c r="M30">
        <v>146584.35</v>
      </c>
      <c r="P30">
        <v>133258.5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13325.850000000002</v>
      </c>
      <c r="AD30">
        <v>146584.35</v>
      </c>
      <c r="AE30">
        <v>146584.35</v>
      </c>
      <c r="AF30">
        <v>0</v>
      </c>
    </row>
    <row r="31" spans="1:32" x14ac:dyDescent="0.2">
      <c r="A31" t="s">
        <v>32</v>
      </c>
      <c r="B31">
        <v>0.5</v>
      </c>
      <c r="F31">
        <v>28757.5</v>
      </c>
      <c r="L31">
        <v>2875.75</v>
      </c>
      <c r="M31">
        <v>31633.25</v>
      </c>
      <c r="P31">
        <v>28757.5</v>
      </c>
      <c r="AC31">
        <v>2875.75</v>
      </c>
      <c r="AD31">
        <v>31633.25</v>
      </c>
      <c r="AE31">
        <v>31633.25</v>
      </c>
      <c r="AF31">
        <v>0</v>
      </c>
    </row>
    <row r="32" spans="1:32" x14ac:dyDescent="0.2">
      <c r="A32" t="s">
        <v>32</v>
      </c>
      <c r="B32">
        <v>1.5</v>
      </c>
      <c r="F32">
        <v>81229.5</v>
      </c>
      <c r="G32">
        <v>0</v>
      </c>
      <c r="H32">
        <v>0</v>
      </c>
      <c r="I32">
        <v>0</v>
      </c>
      <c r="J32">
        <v>0</v>
      </c>
      <c r="K32">
        <v>0</v>
      </c>
      <c r="L32">
        <v>8122.9500000000007</v>
      </c>
      <c r="M32">
        <v>89352.45</v>
      </c>
      <c r="P32">
        <v>81229.5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8122.9500000000007</v>
      </c>
      <c r="AD32">
        <v>89352.45</v>
      </c>
      <c r="AE32">
        <v>89352.45</v>
      </c>
      <c r="AF32">
        <v>0</v>
      </c>
    </row>
    <row r="33" spans="1:32" x14ac:dyDescent="0.2">
      <c r="B33">
        <f>SUM(B30:B32)</f>
        <v>4.5</v>
      </c>
      <c r="E33">
        <f t="shared" ref="E33:M33" si="9">SUM(E30:E32)</f>
        <v>0</v>
      </c>
      <c r="F33">
        <f t="shared" si="9"/>
        <v>243245.5</v>
      </c>
      <c r="G33">
        <f t="shared" si="9"/>
        <v>0</v>
      </c>
      <c r="H33">
        <f t="shared" si="9"/>
        <v>0</v>
      </c>
      <c r="I33">
        <f t="shared" si="9"/>
        <v>0</v>
      </c>
      <c r="J33">
        <f t="shared" si="9"/>
        <v>0</v>
      </c>
      <c r="K33">
        <f t="shared" si="9"/>
        <v>0</v>
      </c>
      <c r="L33">
        <f t="shared" si="9"/>
        <v>24324.550000000003</v>
      </c>
      <c r="M33">
        <f t="shared" si="9"/>
        <v>267570.05</v>
      </c>
      <c r="O33">
        <f t="shared" ref="O33:AF33" si="10">SUM(O30:O32)</f>
        <v>0</v>
      </c>
      <c r="P33">
        <f t="shared" si="10"/>
        <v>243245.5</v>
      </c>
      <c r="Q33">
        <f t="shared" si="10"/>
        <v>0</v>
      </c>
      <c r="R33">
        <f t="shared" si="10"/>
        <v>0</v>
      </c>
      <c r="S33">
        <f t="shared" si="10"/>
        <v>0</v>
      </c>
      <c r="T33">
        <f t="shared" si="10"/>
        <v>0</v>
      </c>
      <c r="U33">
        <f t="shared" si="10"/>
        <v>0</v>
      </c>
      <c r="V33">
        <f t="shared" si="10"/>
        <v>0</v>
      </c>
      <c r="W33">
        <f t="shared" si="10"/>
        <v>0</v>
      </c>
      <c r="X33">
        <f t="shared" si="10"/>
        <v>0</v>
      </c>
      <c r="Y33">
        <f t="shared" si="10"/>
        <v>0</v>
      </c>
      <c r="Z33">
        <f t="shared" si="10"/>
        <v>0</v>
      </c>
      <c r="AA33">
        <f t="shared" si="10"/>
        <v>0</v>
      </c>
      <c r="AB33">
        <f t="shared" si="10"/>
        <v>0</v>
      </c>
      <c r="AC33">
        <f t="shared" si="10"/>
        <v>24324.550000000003</v>
      </c>
      <c r="AD33">
        <f t="shared" si="10"/>
        <v>267570.05</v>
      </c>
      <c r="AE33">
        <f t="shared" si="10"/>
        <v>267570.05</v>
      </c>
      <c r="AF33">
        <f t="shared" si="10"/>
        <v>0</v>
      </c>
    </row>
    <row r="34" spans="1:32" x14ac:dyDescent="0.2">
      <c r="A34" t="s">
        <v>32</v>
      </c>
      <c r="B34">
        <v>4.5</v>
      </c>
      <c r="F34">
        <v>243245.5</v>
      </c>
      <c r="G34">
        <v>0</v>
      </c>
      <c r="H34">
        <v>0</v>
      </c>
      <c r="I34">
        <v>0</v>
      </c>
      <c r="J34">
        <v>0</v>
      </c>
      <c r="K34">
        <v>0</v>
      </c>
      <c r="L34">
        <v>24324.550000000003</v>
      </c>
      <c r="M34">
        <v>267570.05</v>
      </c>
      <c r="P34">
        <v>243245.5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24324.550000000003</v>
      </c>
      <c r="AD34">
        <v>267570.05</v>
      </c>
      <c r="AE34">
        <v>267570.05</v>
      </c>
      <c r="AF34">
        <v>0</v>
      </c>
    </row>
    <row r="35" spans="1:32" x14ac:dyDescent="0.2">
      <c r="B35" s="95">
        <f>B34-B33</f>
        <v>0</v>
      </c>
      <c r="C35" s="95">
        <f t="shared" ref="C35:AF35" si="11">C34-C33</f>
        <v>0</v>
      </c>
      <c r="D35" s="95">
        <f t="shared" si="11"/>
        <v>0</v>
      </c>
      <c r="E35" s="95">
        <f t="shared" si="11"/>
        <v>0</v>
      </c>
      <c r="F35" s="95">
        <f t="shared" si="11"/>
        <v>0</v>
      </c>
      <c r="G35" s="95">
        <f t="shared" si="11"/>
        <v>0</v>
      </c>
      <c r="H35" s="95">
        <f t="shared" si="11"/>
        <v>0</v>
      </c>
      <c r="I35" s="95">
        <f t="shared" si="11"/>
        <v>0</v>
      </c>
      <c r="J35" s="95">
        <f t="shared" si="11"/>
        <v>0</v>
      </c>
      <c r="K35" s="95">
        <f t="shared" si="11"/>
        <v>0</v>
      </c>
      <c r="L35" s="95">
        <f t="shared" si="11"/>
        <v>0</v>
      </c>
      <c r="M35" s="95">
        <f t="shared" si="11"/>
        <v>0</v>
      </c>
      <c r="N35" s="95">
        <f t="shared" si="11"/>
        <v>0</v>
      </c>
      <c r="O35" s="95">
        <f t="shared" si="11"/>
        <v>0</v>
      </c>
      <c r="P35" s="95">
        <f t="shared" si="11"/>
        <v>0</v>
      </c>
      <c r="Q35" s="95">
        <f t="shared" si="11"/>
        <v>0</v>
      </c>
      <c r="R35" s="95">
        <f t="shared" si="11"/>
        <v>0</v>
      </c>
      <c r="S35" s="95">
        <f t="shared" si="11"/>
        <v>0</v>
      </c>
      <c r="T35" s="95">
        <f t="shared" si="11"/>
        <v>0</v>
      </c>
      <c r="U35" s="95">
        <f t="shared" si="11"/>
        <v>0</v>
      </c>
      <c r="V35" s="95">
        <f t="shared" si="11"/>
        <v>0</v>
      </c>
      <c r="W35" s="95">
        <f t="shared" si="11"/>
        <v>0</v>
      </c>
      <c r="X35" s="95">
        <f t="shared" si="11"/>
        <v>0</v>
      </c>
      <c r="Y35" s="95">
        <f t="shared" si="11"/>
        <v>0</v>
      </c>
      <c r="Z35" s="95">
        <f t="shared" si="11"/>
        <v>0</v>
      </c>
      <c r="AA35" s="95">
        <f t="shared" si="11"/>
        <v>0</v>
      </c>
      <c r="AB35" s="95">
        <f t="shared" si="11"/>
        <v>0</v>
      </c>
      <c r="AC35" s="95">
        <f t="shared" si="11"/>
        <v>0</v>
      </c>
      <c r="AD35" s="95">
        <f t="shared" si="11"/>
        <v>0</v>
      </c>
      <c r="AE35" s="95">
        <f t="shared" si="11"/>
        <v>0</v>
      </c>
      <c r="AF35" s="95">
        <f t="shared" si="11"/>
        <v>0</v>
      </c>
    </row>
    <row r="39" spans="1:32" x14ac:dyDescent="0.2">
      <c r="A39" t="s">
        <v>33</v>
      </c>
      <c r="B39">
        <v>38</v>
      </c>
      <c r="C39">
        <v>0</v>
      </c>
      <c r="F39">
        <v>1892168</v>
      </c>
      <c r="G39">
        <v>0</v>
      </c>
      <c r="H39">
        <v>0</v>
      </c>
      <c r="I39">
        <v>121093.4</v>
      </c>
      <c r="J39">
        <v>0</v>
      </c>
      <c r="K39">
        <v>0</v>
      </c>
      <c r="L39">
        <v>189216.8</v>
      </c>
      <c r="M39">
        <v>2202478.2000000002</v>
      </c>
      <c r="P39">
        <v>1892168</v>
      </c>
      <c r="Q39">
        <v>0</v>
      </c>
      <c r="R39">
        <v>0</v>
      </c>
      <c r="S39">
        <v>121093.4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189216.8</v>
      </c>
      <c r="AD39">
        <v>2202478.2000000002</v>
      </c>
      <c r="AE39">
        <v>2202478.2000000002</v>
      </c>
      <c r="AF39">
        <v>0</v>
      </c>
    </row>
    <row r="40" spans="1:32" x14ac:dyDescent="0.2">
      <c r="A40" t="s">
        <v>33</v>
      </c>
      <c r="B40">
        <v>6</v>
      </c>
      <c r="C40">
        <v>0</v>
      </c>
      <c r="F40">
        <v>296250</v>
      </c>
      <c r="G40">
        <v>0</v>
      </c>
      <c r="H40">
        <v>0</v>
      </c>
      <c r="I40">
        <v>57384.2</v>
      </c>
      <c r="J40">
        <v>0</v>
      </c>
      <c r="K40">
        <v>0</v>
      </c>
      <c r="L40">
        <v>29625</v>
      </c>
      <c r="M40">
        <v>383259.2</v>
      </c>
      <c r="P40">
        <v>296250</v>
      </c>
      <c r="Q40">
        <v>0</v>
      </c>
      <c r="R40">
        <v>0</v>
      </c>
      <c r="S40">
        <v>57384.2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29625</v>
      </c>
      <c r="AD40">
        <v>383259.2</v>
      </c>
      <c r="AE40">
        <v>383259.2</v>
      </c>
      <c r="AF40">
        <v>0</v>
      </c>
    </row>
    <row r="41" spans="1:32" x14ac:dyDescent="0.2">
      <c r="A41" t="s">
        <v>33</v>
      </c>
      <c r="B41">
        <v>14.9</v>
      </c>
      <c r="C41">
        <v>0</v>
      </c>
      <c r="F41">
        <v>738482.1</v>
      </c>
      <c r="G41">
        <v>0</v>
      </c>
      <c r="H41">
        <v>0</v>
      </c>
      <c r="I41">
        <v>76496.960000000006</v>
      </c>
      <c r="J41">
        <v>0</v>
      </c>
      <c r="K41">
        <v>0</v>
      </c>
      <c r="L41">
        <v>73848.210000000006</v>
      </c>
      <c r="M41">
        <v>888827.27</v>
      </c>
      <c r="P41">
        <v>738482.1</v>
      </c>
      <c r="Q41">
        <v>0</v>
      </c>
      <c r="R41">
        <v>0</v>
      </c>
      <c r="S41">
        <v>76496.960000000006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73848.210000000006</v>
      </c>
      <c r="AD41">
        <v>888827.27</v>
      </c>
      <c r="AE41">
        <v>888827.27</v>
      </c>
      <c r="AF41">
        <v>0</v>
      </c>
    </row>
    <row r="42" spans="1:32" x14ac:dyDescent="0.2">
      <c r="B42">
        <f>SUM(B39:B41)</f>
        <v>58.9</v>
      </c>
      <c r="C42">
        <f>SUM(C39:C41)</f>
        <v>0</v>
      </c>
      <c r="F42">
        <f t="shared" ref="F42:M42" si="12">SUM(F39:F41)</f>
        <v>2926900.1</v>
      </c>
      <c r="G42">
        <f t="shared" si="12"/>
        <v>0</v>
      </c>
      <c r="H42">
        <f t="shared" si="12"/>
        <v>0</v>
      </c>
      <c r="I42">
        <f t="shared" si="12"/>
        <v>254974.56</v>
      </c>
      <c r="J42">
        <f t="shared" si="12"/>
        <v>0</v>
      </c>
      <c r="K42">
        <f t="shared" si="12"/>
        <v>0</v>
      </c>
      <c r="L42">
        <f t="shared" si="12"/>
        <v>292690.01</v>
      </c>
      <c r="M42">
        <f t="shared" si="12"/>
        <v>3474564.6700000004</v>
      </c>
      <c r="O42">
        <f t="shared" ref="O42:AF42" si="13">SUM(O39:O41)</f>
        <v>0</v>
      </c>
      <c r="P42">
        <f t="shared" si="13"/>
        <v>2926900.1</v>
      </c>
      <c r="Q42">
        <f t="shared" si="13"/>
        <v>0</v>
      </c>
      <c r="R42">
        <f t="shared" si="13"/>
        <v>0</v>
      </c>
      <c r="S42">
        <f t="shared" si="13"/>
        <v>254974.56</v>
      </c>
      <c r="T42">
        <f t="shared" si="13"/>
        <v>0</v>
      </c>
      <c r="U42">
        <f t="shared" si="13"/>
        <v>0</v>
      </c>
      <c r="V42">
        <f t="shared" si="13"/>
        <v>0</v>
      </c>
      <c r="W42">
        <f t="shared" si="13"/>
        <v>0</v>
      </c>
      <c r="X42">
        <f t="shared" si="13"/>
        <v>0</v>
      </c>
      <c r="Y42">
        <f t="shared" si="13"/>
        <v>0</v>
      </c>
      <c r="Z42">
        <f t="shared" si="13"/>
        <v>0</v>
      </c>
      <c r="AA42">
        <f t="shared" si="13"/>
        <v>0</v>
      </c>
      <c r="AB42">
        <f t="shared" si="13"/>
        <v>0</v>
      </c>
      <c r="AC42">
        <f t="shared" si="13"/>
        <v>292690.01</v>
      </c>
      <c r="AD42">
        <f t="shared" si="13"/>
        <v>3474564.6700000004</v>
      </c>
      <c r="AE42">
        <f t="shared" si="13"/>
        <v>3474564.6700000004</v>
      </c>
      <c r="AF42">
        <f t="shared" si="13"/>
        <v>0</v>
      </c>
    </row>
    <row r="43" spans="1:32" x14ac:dyDescent="0.2">
      <c r="A43" t="s">
        <v>33</v>
      </c>
      <c r="B43">
        <v>58.9</v>
      </c>
      <c r="C43">
        <v>0</v>
      </c>
      <c r="F43">
        <v>2926900.1</v>
      </c>
      <c r="G43">
        <v>0</v>
      </c>
      <c r="H43">
        <v>0</v>
      </c>
      <c r="I43">
        <v>254974.55999999997</v>
      </c>
      <c r="J43">
        <v>0</v>
      </c>
      <c r="K43">
        <v>0</v>
      </c>
      <c r="L43">
        <v>292690.00999999995</v>
      </c>
      <c r="M43">
        <v>3474564.669999999</v>
      </c>
      <c r="P43">
        <v>2926900.1</v>
      </c>
      <c r="Q43">
        <v>0</v>
      </c>
      <c r="R43">
        <v>0</v>
      </c>
      <c r="S43">
        <v>254974.55999999997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292690.00999999995</v>
      </c>
      <c r="AD43">
        <v>3474564.669999999</v>
      </c>
      <c r="AE43">
        <v>3474564.669999999</v>
      </c>
      <c r="AF43">
        <v>0</v>
      </c>
    </row>
    <row r="44" spans="1:32" s="95" customFormat="1" x14ac:dyDescent="0.2">
      <c r="B44" s="95">
        <f>B43-B42</f>
        <v>0</v>
      </c>
      <c r="C44" s="95">
        <f t="shared" ref="C44:AF44" si="14">C43-C42</f>
        <v>0</v>
      </c>
      <c r="D44" s="95">
        <f t="shared" si="14"/>
        <v>0</v>
      </c>
      <c r="E44" s="95">
        <f t="shared" si="14"/>
        <v>0</v>
      </c>
      <c r="F44" s="95">
        <f t="shared" si="14"/>
        <v>0</v>
      </c>
      <c r="G44" s="95">
        <f t="shared" si="14"/>
        <v>0</v>
      </c>
      <c r="H44" s="95">
        <f t="shared" si="14"/>
        <v>0</v>
      </c>
      <c r="I44" s="95">
        <f t="shared" si="14"/>
        <v>0</v>
      </c>
      <c r="J44" s="95">
        <f t="shared" si="14"/>
        <v>0</v>
      </c>
      <c r="K44" s="95">
        <f t="shared" si="14"/>
        <v>0</v>
      </c>
      <c r="L44" s="95">
        <f t="shared" si="14"/>
        <v>0</v>
      </c>
      <c r="M44" s="95">
        <f t="shared" si="14"/>
        <v>0</v>
      </c>
      <c r="N44" s="95">
        <f t="shared" si="14"/>
        <v>0</v>
      </c>
      <c r="O44" s="95">
        <f t="shared" si="14"/>
        <v>0</v>
      </c>
      <c r="P44" s="95">
        <f t="shared" si="14"/>
        <v>0</v>
      </c>
      <c r="Q44" s="95">
        <f t="shared" si="14"/>
        <v>0</v>
      </c>
      <c r="R44" s="95">
        <f t="shared" si="14"/>
        <v>0</v>
      </c>
      <c r="S44" s="95">
        <f t="shared" si="14"/>
        <v>0</v>
      </c>
      <c r="T44" s="95">
        <f t="shared" si="14"/>
        <v>0</v>
      </c>
      <c r="U44" s="95">
        <f t="shared" si="14"/>
        <v>0</v>
      </c>
      <c r="V44" s="95">
        <f t="shared" si="14"/>
        <v>0</v>
      </c>
      <c r="W44" s="95">
        <f t="shared" si="14"/>
        <v>0</v>
      </c>
      <c r="X44" s="95">
        <f t="shared" si="14"/>
        <v>0</v>
      </c>
      <c r="Y44" s="95">
        <f t="shared" si="14"/>
        <v>0</v>
      </c>
      <c r="Z44" s="95">
        <f t="shared" si="14"/>
        <v>0</v>
      </c>
      <c r="AA44" s="95">
        <f t="shared" si="14"/>
        <v>0</v>
      </c>
      <c r="AB44" s="95">
        <f t="shared" si="14"/>
        <v>0</v>
      </c>
      <c r="AC44" s="95">
        <f t="shared" si="14"/>
        <v>0</v>
      </c>
      <c r="AD44" s="95">
        <f t="shared" si="14"/>
        <v>0</v>
      </c>
      <c r="AE44" s="95">
        <f t="shared" si="14"/>
        <v>0</v>
      </c>
      <c r="AF44" s="95">
        <f t="shared" si="14"/>
        <v>0</v>
      </c>
    </row>
    <row r="47" spans="1:32" x14ac:dyDescent="0.2">
      <c r="A47" t="s">
        <v>34</v>
      </c>
      <c r="B47">
        <v>98.93</v>
      </c>
      <c r="C47">
        <v>0</v>
      </c>
      <c r="F47">
        <v>6764486.7199999997</v>
      </c>
      <c r="G47">
        <v>10618</v>
      </c>
      <c r="H47">
        <v>101227</v>
      </c>
      <c r="I47">
        <v>121093.4</v>
      </c>
      <c r="J47">
        <v>4424</v>
      </c>
      <c r="K47">
        <v>13272</v>
      </c>
      <c r="L47">
        <v>676448.67200000002</v>
      </c>
      <c r="M47">
        <v>7691569.7920000004</v>
      </c>
      <c r="P47">
        <v>8368823.790000001</v>
      </c>
      <c r="Q47">
        <v>10618</v>
      </c>
      <c r="R47">
        <v>101227</v>
      </c>
      <c r="S47">
        <v>121093.4</v>
      </c>
      <c r="T47">
        <v>4424</v>
      </c>
      <c r="U47">
        <v>668680.5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13272</v>
      </c>
      <c r="AC47">
        <v>836882.37899999996</v>
      </c>
      <c r="AD47">
        <v>10120597.068999998</v>
      </c>
      <c r="AE47">
        <v>7691569.7920000004</v>
      </c>
      <c r="AF47">
        <v>2429027.2770000002</v>
      </c>
    </row>
    <row r="48" spans="1:32" x14ac:dyDescent="0.2">
      <c r="A48" t="s">
        <v>34</v>
      </c>
      <c r="B48">
        <v>17.649999999999999</v>
      </c>
      <c r="C48">
        <v>0</v>
      </c>
      <c r="F48">
        <v>1173631.1200000001</v>
      </c>
      <c r="G48">
        <v>0</v>
      </c>
      <c r="H48">
        <v>51322</v>
      </c>
      <c r="I48">
        <v>57384.2</v>
      </c>
      <c r="J48">
        <v>0</v>
      </c>
      <c r="K48">
        <v>0</v>
      </c>
      <c r="L48">
        <v>117363.11200000001</v>
      </c>
      <c r="M48">
        <v>1399700.432</v>
      </c>
      <c r="O48">
        <v>0</v>
      </c>
      <c r="P48">
        <v>1514721.23</v>
      </c>
      <c r="Q48">
        <v>0</v>
      </c>
      <c r="R48">
        <v>51322</v>
      </c>
      <c r="S48">
        <v>57384.2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151472.12300000002</v>
      </c>
      <c r="AD48">
        <v>1774899.5529999998</v>
      </c>
      <c r="AE48">
        <v>1399700.432</v>
      </c>
      <c r="AF48">
        <v>375199.12099999993</v>
      </c>
    </row>
    <row r="49" spans="1:32" x14ac:dyDescent="0.2">
      <c r="A49" t="s">
        <v>34</v>
      </c>
      <c r="B49">
        <v>23.4</v>
      </c>
      <c r="C49">
        <v>0</v>
      </c>
      <c r="D49">
        <v>0</v>
      </c>
      <c r="E49">
        <v>0</v>
      </c>
      <c r="F49">
        <v>1353806.1</v>
      </c>
      <c r="G49">
        <v>0</v>
      </c>
      <c r="H49">
        <v>0</v>
      </c>
      <c r="I49">
        <v>170557.96000000002</v>
      </c>
      <c r="J49">
        <v>0</v>
      </c>
      <c r="K49">
        <v>0</v>
      </c>
      <c r="L49">
        <v>135380.60999999999</v>
      </c>
      <c r="M49">
        <v>1659744.67</v>
      </c>
      <c r="N49">
        <v>0</v>
      </c>
      <c r="O49">
        <v>0</v>
      </c>
      <c r="P49">
        <v>1502637.6</v>
      </c>
      <c r="Q49">
        <v>0</v>
      </c>
      <c r="R49">
        <v>0</v>
      </c>
      <c r="S49">
        <v>170557.96000000002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150263.76</v>
      </c>
      <c r="AD49">
        <v>1823459.3199999998</v>
      </c>
      <c r="AE49">
        <v>1659744.67</v>
      </c>
      <c r="AF49">
        <v>163714.65000000002</v>
      </c>
    </row>
    <row r="50" spans="1:32" x14ac:dyDescent="0.2">
      <c r="B50">
        <f t="shared" ref="B50:AF50" si="15">SUM(B47:B49)</f>
        <v>139.98000000000002</v>
      </c>
      <c r="C50">
        <f t="shared" si="15"/>
        <v>0</v>
      </c>
      <c r="D50">
        <f t="shared" si="15"/>
        <v>0</v>
      </c>
      <c r="E50">
        <f t="shared" si="15"/>
        <v>0</v>
      </c>
      <c r="F50">
        <f t="shared" si="15"/>
        <v>9291923.9399999995</v>
      </c>
      <c r="G50">
        <f t="shared" si="15"/>
        <v>10618</v>
      </c>
      <c r="H50">
        <f t="shared" si="15"/>
        <v>152549</v>
      </c>
      <c r="I50">
        <f t="shared" si="15"/>
        <v>349035.56</v>
      </c>
      <c r="J50">
        <f t="shared" si="15"/>
        <v>4424</v>
      </c>
      <c r="K50">
        <f t="shared" si="15"/>
        <v>13272</v>
      </c>
      <c r="L50">
        <f t="shared" si="15"/>
        <v>929192.39399999997</v>
      </c>
      <c r="M50">
        <f t="shared" si="15"/>
        <v>10751014.893999999</v>
      </c>
      <c r="N50">
        <f t="shared" si="15"/>
        <v>0</v>
      </c>
      <c r="O50">
        <f t="shared" si="15"/>
        <v>0</v>
      </c>
      <c r="P50">
        <f t="shared" si="15"/>
        <v>11386182.620000001</v>
      </c>
      <c r="Q50">
        <f t="shared" si="15"/>
        <v>10618</v>
      </c>
      <c r="R50">
        <f t="shared" si="15"/>
        <v>152549</v>
      </c>
      <c r="S50">
        <f t="shared" si="15"/>
        <v>349035.56</v>
      </c>
      <c r="T50">
        <f t="shared" si="15"/>
        <v>4424</v>
      </c>
      <c r="U50">
        <f t="shared" si="15"/>
        <v>668680.5</v>
      </c>
      <c r="V50">
        <f t="shared" si="15"/>
        <v>0</v>
      </c>
      <c r="W50">
        <f t="shared" si="15"/>
        <v>0</v>
      </c>
      <c r="X50">
        <f t="shared" si="15"/>
        <v>0</v>
      </c>
      <c r="Y50">
        <f t="shared" si="15"/>
        <v>0</v>
      </c>
      <c r="Z50">
        <f t="shared" si="15"/>
        <v>0</v>
      </c>
      <c r="AA50">
        <f t="shared" si="15"/>
        <v>0</v>
      </c>
      <c r="AB50">
        <f t="shared" si="15"/>
        <v>13272</v>
      </c>
      <c r="AC50">
        <f t="shared" si="15"/>
        <v>1138618.2620000001</v>
      </c>
      <c r="AD50">
        <f t="shared" si="15"/>
        <v>13718955.941999998</v>
      </c>
      <c r="AE50">
        <f t="shared" si="15"/>
        <v>10751014.893999999</v>
      </c>
      <c r="AF50">
        <f t="shared" si="15"/>
        <v>2967941.048</v>
      </c>
    </row>
    <row r="51" spans="1:32" x14ac:dyDescent="0.2">
      <c r="A51" t="s">
        <v>34</v>
      </c>
      <c r="B51">
        <v>139.97999999999999</v>
      </c>
      <c r="C51">
        <v>0</v>
      </c>
      <c r="F51">
        <v>9291923.9399999995</v>
      </c>
      <c r="G51">
        <v>10618</v>
      </c>
      <c r="H51">
        <v>152549</v>
      </c>
      <c r="I51">
        <v>349035.55999999994</v>
      </c>
      <c r="J51">
        <v>4424</v>
      </c>
      <c r="K51">
        <v>13272</v>
      </c>
      <c r="L51">
        <v>929192.39400000009</v>
      </c>
      <c r="M51">
        <v>10751014.893999999</v>
      </c>
      <c r="O51">
        <v>0</v>
      </c>
      <c r="P51">
        <v>11386182.619999999</v>
      </c>
      <c r="Q51">
        <v>10618</v>
      </c>
      <c r="R51">
        <v>152549</v>
      </c>
      <c r="S51">
        <v>349035.55999999994</v>
      </c>
      <c r="T51">
        <v>4424</v>
      </c>
      <c r="U51">
        <v>668680.5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13272</v>
      </c>
      <c r="AC51">
        <v>1138618.2619999999</v>
      </c>
      <c r="AD51">
        <v>13718955.941999998</v>
      </c>
      <c r="AE51">
        <v>10751014.893999999</v>
      </c>
      <c r="AF51">
        <v>2967941.0480000004</v>
      </c>
    </row>
    <row r="52" spans="1:32" x14ac:dyDescent="0.2">
      <c r="B52">
        <f>B51-B50</f>
        <v>0</v>
      </c>
      <c r="C52">
        <f t="shared" ref="C52:AF52" si="16">C51-C50</f>
        <v>0</v>
      </c>
      <c r="D52">
        <f t="shared" si="16"/>
        <v>0</v>
      </c>
      <c r="E52">
        <f t="shared" si="16"/>
        <v>0</v>
      </c>
      <c r="F52">
        <f t="shared" si="16"/>
        <v>0</v>
      </c>
      <c r="G52">
        <f t="shared" si="16"/>
        <v>0</v>
      </c>
      <c r="H52">
        <f t="shared" si="16"/>
        <v>0</v>
      </c>
      <c r="I52">
        <f t="shared" si="16"/>
        <v>0</v>
      </c>
      <c r="J52">
        <f t="shared" si="16"/>
        <v>0</v>
      </c>
      <c r="K52">
        <f t="shared" si="16"/>
        <v>0</v>
      </c>
      <c r="L52">
        <f t="shared" si="16"/>
        <v>0</v>
      </c>
      <c r="M52">
        <f t="shared" si="16"/>
        <v>0</v>
      </c>
      <c r="N52">
        <f t="shared" si="16"/>
        <v>0</v>
      </c>
      <c r="O52">
        <f t="shared" si="16"/>
        <v>0</v>
      </c>
      <c r="P52">
        <f t="shared" si="16"/>
        <v>0</v>
      </c>
      <c r="Q52">
        <f t="shared" si="16"/>
        <v>0</v>
      </c>
      <c r="R52">
        <f t="shared" si="16"/>
        <v>0</v>
      </c>
      <c r="S52">
        <f t="shared" si="16"/>
        <v>0</v>
      </c>
      <c r="T52">
        <f t="shared" si="16"/>
        <v>0</v>
      </c>
      <c r="U52">
        <f t="shared" si="16"/>
        <v>0</v>
      </c>
      <c r="V52">
        <f t="shared" si="16"/>
        <v>0</v>
      </c>
      <c r="W52">
        <f t="shared" si="16"/>
        <v>0</v>
      </c>
      <c r="X52">
        <f t="shared" si="16"/>
        <v>0</v>
      </c>
      <c r="Y52">
        <f t="shared" si="16"/>
        <v>0</v>
      </c>
      <c r="Z52">
        <f t="shared" si="16"/>
        <v>0</v>
      </c>
      <c r="AA52">
        <f t="shared" si="16"/>
        <v>0</v>
      </c>
      <c r="AB52">
        <f t="shared" si="16"/>
        <v>0</v>
      </c>
      <c r="AC52">
        <f t="shared" si="16"/>
        <v>0</v>
      </c>
      <c r="AD52">
        <f t="shared" si="16"/>
        <v>0</v>
      </c>
      <c r="AE52">
        <f t="shared" si="16"/>
        <v>0</v>
      </c>
      <c r="AF52">
        <f t="shared" si="16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BE7B-C7B5-468A-A53F-0CE75CD74EE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024,052</vt:lpstr>
      <vt:lpstr>024</vt:lpstr>
      <vt:lpstr>052</vt:lpstr>
      <vt:lpstr>вб</vt:lpstr>
      <vt:lpstr>Лист3</vt:lpstr>
      <vt:lpstr>Лист1</vt:lpstr>
      <vt:lpstr>'024,052'!Заголовки_для_печати</vt:lpstr>
      <vt:lpstr>'024,052'!Область_печати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Николаева Наталья Дмитриевна</cp:lastModifiedBy>
  <cp:lastPrinted>2021-10-20T13:03:57Z</cp:lastPrinted>
  <dcterms:created xsi:type="dcterms:W3CDTF">2021-09-14T11:46:22Z</dcterms:created>
  <dcterms:modified xsi:type="dcterms:W3CDTF">2022-01-18T08:08:24Z</dcterms:modified>
</cp:coreProperties>
</file>